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1"/>
  <workbookPr/>
  <mc:AlternateContent xmlns:mc="http://schemas.openxmlformats.org/markup-compatibility/2006">
    <mc:Choice Requires="x15">
      <x15ac:absPath xmlns:x15ac="http://schemas.microsoft.com/office/spreadsheetml/2010/11/ac" url="/Users/wangheping/Desktop/BOP/"/>
    </mc:Choice>
  </mc:AlternateContent>
  <xr:revisionPtr revIDLastSave="0" documentId="13_ncr:1_{0CB4BE28-AD75-584E-9289-F60E5797CD45}" xr6:coauthVersionLast="36" xr6:coauthVersionMax="36" xr10:uidLastSave="{00000000-0000-0000-0000-000000000000}"/>
  <bookViews>
    <workbookView xWindow="820" yWindow="460" windowWidth="24780" windowHeight="14700" firstSheet="4" activeTab="11" xr2:uid="{00000000-000D-0000-FFFF-FFFF00000000}"/>
  </bookViews>
  <sheets>
    <sheet name="R1-GIC-超级杯" sheetId="26" r:id="rId1"/>
    <sheet name="R1-GIC-中国杯" sheetId="27" r:id="rId2"/>
    <sheet name="R2-SIC-超级杯 " sheetId="28" r:id="rId3"/>
    <sheet name="R2-SIC-中国杯" sheetId="29" r:id="rId4"/>
    <sheet name="R3-STC-超级杯" sheetId="30" r:id="rId5"/>
    <sheet name="R3-STC-中国杯" sheetId="31" r:id="rId6"/>
    <sheet name="R4-ZC-超级杯 " sheetId="32" r:id="rId7"/>
    <sheet name="R4-ZC-中国杯" sheetId="33" r:id="rId8"/>
    <sheet name="R5-NSP-超级杯" sheetId="34" r:id="rId9"/>
    <sheet name="R5-NSP-中国杯" sheetId="35" r:id="rId10"/>
    <sheet name="R6-ZZIC-超级杯" sheetId="36" r:id="rId11"/>
    <sheet name="R7-SIC-超级杯" sheetId="37" r:id="rId12"/>
    <sheet name="平衡影响值" sheetId="1" r:id="rId13"/>
  </sheets>
  <externalReferences>
    <externalReference r:id="rId14"/>
  </externalReferences>
  <definedNames>
    <definedName name="bbb" localSheetId="0">'R1-GIC-超级杯'!$F$50:$F$371</definedName>
    <definedName name="bbb" localSheetId="1">'R1-GIC-中国杯'!$F$37:$F$349</definedName>
    <definedName name="bbb" localSheetId="2">'R2-SIC-超级杯 '!$F$50:$F$371</definedName>
    <definedName name="bbb" localSheetId="3">'R2-SIC-中国杯'!$F$36:$F$348</definedName>
    <definedName name="bbb" localSheetId="4">'R3-STC-超级杯'!$F$50:$F$371</definedName>
    <definedName name="bbb" localSheetId="5">'R3-STC-中国杯'!$F$34:$F$346</definedName>
    <definedName name="bbb" localSheetId="6">'R4-ZC-超级杯 '!$F$50:$F$371</definedName>
    <definedName name="bbb" localSheetId="7">'R4-ZC-中国杯'!$F$33:$F$345</definedName>
    <definedName name="bbb" localSheetId="8">'R5-NSP-超级杯'!$F$50:$F$371</definedName>
    <definedName name="bbb" localSheetId="9">'R5-NSP-中国杯'!$F$34:$F$346</definedName>
    <definedName name="bbb" localSheetId="10">'R6-ZZIC-超级杯'!$F$50:$F$371</definedName>
    <definedName name="bbb" localSheetId="11">'R7-SIC-超级杯'!$F$50:$F$371</definedName>
    <definedName name="bbb">#REF!</definedName>
    <definedName name="Beg_Bal" localSheetId="0">'R1-GIC-超级杯'!$F$50:$F$371</definedName>
    <definedName name="Beg_Bal" localSheetId="1">'R1-GIC-中国杯'!$F$37:$F$349</definedName>
    <definedName name="Beg_Bal" localSheetId="2">'R2-SIC-超级杯 '!$F$50:$F$371</definedName>
    <definedName name="Beg_Bal" localSheetId="3">'R2-SIC-中国杯'!$F$36:$F$348</definedName>
    <definedName name="Beg_Bal" localSheetId="4">'R3-STC-超级杯'!$F$50:$F$371</definedName>
    <definedName name="Beg_Bal" localSheetId="5">'R3-STC-中国杯'!$F$34:$F$346</definedName>
    <definedName name="Beg_Bal" localSheetId="6">'R4-ZC-超级杯 '!$F$50:$F$371</definedName>
    <definedName name="Beg_Bal" localSheetId="7">'R4-ZC-中国杯'!$F$33:$F$345</definedName>
    <definedName name="Beg_Bal" localSheetId="8">'R5-NSP-超级杯'!$F$50:$F$371</definedName>
    <definedName name="Beg_Bal" localSheetId="9">'R5-NSP-中国杯'!$F$34:$F$346</definedName>
    <definedName name="Beg_Bal" localSheetId="10">'R6-ZZIC-超级杯'!$F$50:$F$371</definedName>
    <definedName name="Beg_Bal" localSheetId="11">'R7-SIC-超级杯'!$F$50:$F$371</definedName>
    <definedName name="Extra_Pay" localSheetId="0">'R1-GIC-超级杯'!$H$50:$H$371</definedName>
    <definedName name="Extra_Pay" localSheetId="1">'R1-GIC-中国杯'!$H$37:$H$349</definedName>
    <definedName name="Extra_Pay" localSheetId="2">'R2-SIC-超级杯 '!$H$50:$H$371</definedName>
    <definedName name="Extra_Pay" localSheetId="3">'R2-SIC-中国杯'!$H$36:$H$348</definedName>
    <definedName name="Extra_Pay" localSheetId="4">'R3-STC-超级杯'!$H$50:$H$371</definedName>
    <definedName name="Extra_Pay" localSheetId="5">'R3-STC-中国杯'!$H$34:$H$346</definedName>
    <definedName name="Extra_Pay" localSheetId="6">'R4-ZC-超级杯 '!$H$50:$H$371</definedName>
    <definedName name="Extra_Pay" localSheetId="7">'R4-ZC-中国杯'!$H$33:$H$345</definedName>
    <definedName name="Extra_Pay" localSheetId="8">'R5-NSP-超级杯'!$H$50:$H$371</definedName>
    <definedName name="Extra_Pay" localSheetId="9">'R5-NSP-中国杯'!$H$34:$H$346</definedName>
    <definedName name="Extra_Pay" localSheetId="10">'R6-ZZIC-超级杯'!$H$50:$H$371</definedName>
    <definedName name="Extra_Pay" localSheetId="11">'R7-SIC-超级杯'!$H$50:$H$371</definedName>
    <definedName name="Int" localSheetId="0">'R1-GIC-超级杯'!$K$47:$K$384</definedName>
    <definedName name="Int" localSheetId="1">'R1-GIC-中国杯'!$K$37:$K$362</definedName>
    <definedName name="Int" localSheetId="2">'R2-SIC-超级杯 '!$K$47:$K$384</definedName>
    <definedName name="Int" localSheetId="3">'R2-SIC-中国杯'!$K$36:$K$361</definedName>
    <definedName name="Int" localSheetId="4">'R3-STC-超级杯'!$K$47:$K$384</definedName>
    <definedName name="Int" localSheetId="5">'R3-STC-中国杯'!$K$34:$K$359</definedName>
    <definedName name="Int" localSheetId="6">'R4-ZC-超级杯 '!$K$47:$K$384</definedName>
    <definedName name="Int" localSheetId="7">'R4-ZC-中国杯'!$K$33:$K$358</definedName>
    <definedName name="Int" localSheetId="8">'R5-NSP-超级杯'!$K$47:$K$384</definedName>
    <definedName name="Int" localSheetId="9">'R5-NSP-中国杯'!$K$34:$K$359</definedName>
    <definedName name="Int" localSheetId="10">'R6-ZZIC-超级杯'!$K$47:$K$384</definedName>
    <definedName name="Int" localSheetId="11">'R7-SIC-超级杯'!$K$47:$K$384</definedName>
    <definedName name="Interest_Rate" localSheetId="0">'R1-GIC-超级杯'!#REF!</definedName>
    <definedName name="Interest_Rate" localSheetId="1">'R1-GIC-中国杯'!#REF!</definedName>
    <definedName name="Interest_Rate" localSheetId="2">'R2-SIC-超级杯 '!#REF!</definedName>
    <definedName name="Interest_Rate" localSheetId="3">'R2-SIC-中国杯'!#REF!</definedName>
    <definedName name="Interest_Rate" localSheetId="4">'R3-STC-超级杯'!#REF!</definedName>
    <definedName name="Interest_Rate" localSheetId="5">'R3-STC-中国杯'!#REF!</definedName>
    <definedName name="Interest_Rate" localSheetId="6">'R4-ZC-超级杯 '!#REF!</definedName>
    <definedName name="Interest_Rate" localSheetId="7">'R4-ZC-中国杯'!#REF!</definedName>
    <definedName name="Interest_Rate" localSheetId="8">'R5-NSP-超级杯'!#REF!</definedName>
    <definedName name="Interest_Rate" localSheetId="9">'R5-NSP-中国杯'!#REF!</definedName>
    <definedName name="Interest_Rate" localSheetId="10">'R6-ZZIC-超级杯'!#REF!</definedName>
    <definedName name="Interest_Rate" localSheetId="11">'R7-SIC-超级杯'!#REF!</definedName>
    <definedName name="Loan_Amount" localSheetId="0">'R1-GIC-超级杯'!#REF!</definedName>
    <definedName name="Loan_Amount" localSheetId="1">'R1-GIC-中国杯'!#REF!</definedName>
    <definedName name="Loan_Amount" localSheetId="2">'R2-SIC-超级杯 '!#REF!</definedName>
    <definedName name="Loan_Amount" localSheetId="3">'R2-SIC-中国杯'!#REF!</definedName>
    <definedName name="Loan_Amount" localSheetId="4">'R3-STC-超级杯'!#REF!</definedName>
    <definedName name="Loan_Amount" localSheetId="5">'R3-STC-中国杯'!#REF!</definedName>
    <definedName name="Loan_Amount" localSheetId="6">'R4-ZC-超级杯 '!#REF!</definedName>
    <definedName name="Loan_Amount" localSheetId="7">'R4-ZC-中国杯'!#REF!</definedName>
    <definedName name="Loan_Amount" localSheetId="8">'R5-NSP-超级杯'!#REF!</definedName>
    <definedName name="Loan_Amount" localSheetId="9">'R5-NSP-中国杯'!#REF!</definedName>
    <definedName name="Loan_Amount" localSheetId="10">'R6-ZZIC-超级杯'!#REF!</definedName>
    <definedName name="Loan_Amount" localSheetId="11">'R7-SIC-超级杯'!#REF!</definedName>
    <definedName name="Loan_Years" localSheetId="0">'R1-GIC-超级杯'!#REF!</definedName>
    <definedName name="Loan_Years" localSheetId="1">'R1-GIC-中国杯'!#REF!</definedName>
    <definedName name="Loan_Years" localSheetId="2">'R2-SIC-超级杯 '!#REF!</definedName>
    <definedName name="Loan_Years" localSheetId="3">'R2-SIC-中国杯'!#REF!</definedName>
    <definedName name="Loan_Years" localSheetId="4">'R3-STC-超级杯'!#REF!</definedName>
    <definedName name="Loan_Years" localSheetId="5">'R3-STC-中国杯'!#REF!</definedName>
    <definedName name="Loan_Years" localSheetId="6">'R4-ZC-超级杯 '!#REF!</definedName>
    <definedName name="Loan_Years" localSheetId="7">'R4-ZC-中国杯'!#REF!</definedName>
    <definedName name="Loan_Years" localSheetId="8">'R5-NSP-超级杯'!#REF!</definedName>
    <definedName name="Loan_Years" localSheetId="9">'R5-NSP-中国杯'!#REF!</definedName>
    <definedName name="Loan_Years" localSheetId="10">'R6-ZZIC-超级杯'!#REF!</definedName>
    <definedName name="Loan_Years" localSheetId="11">'R7-SIC-超级杯'!#REF!</definedName>
    <definedName name="Num_Pmt_Per_Year" localSheetId="0">'R1-GIC-超级杯'!#REF!</definedName>
    <definedName name="Num_Pmt_Per_Year" localSheetId="1">'R1-GIC-中国杯'!#REF!</definedName>
    <definedName name="Num_Pmt_Per_Year" localSheetId="2">'R2-SIC-超级杯 '!#REF!</definedName>
    <definedName name="Num_Pmt_Per_Year" localSheetId="3">'R2-SIC-中国杯'!#REF!</definedName>
    <definedName name="Num_Pmt_Per_Year" localSheetId="4">'R3-STC-超级杯'!#REF!</definedName>
    <definedName name="Num_Pmt_Per_Year" localSheetId="5">'R3-STC-中国杯'!#REF!</definedName>
    <definedName name="Num_Pmt_Per_Year" localSheetId="6">'R4-ZC-超级杯 '!#REF!</definedName>
    <definedName name="Num_Pmt_Per_Year" localSheetId="7">'R4-ZC-中国杯'!#REF!</definedName>
    <definedName name="Num_Pmt_Per_Year" localSheetId="8">'R5-NSP-超级杯'!#REF!</definedName>
    <definedName name="Num_Pmt_Per_Year" localSheetId="9">'R5-NSP-中国杯'!#REF!</definedName>
    <definedName name="Num_Pmt_Per_Year" localSheetId="10">'R6-ZZIC-超级杯'!#REF!</definedName>
    <definedName name="Num_Pmt_Per_Year" localSheetId="11">'R7-SIC-超级杯'!#REF!</definedName>
    <definedName name="Number_of_Payments" localSheetId="0">MATCH(0.01,[1]!End_Bal,-1)+1</definedName>
    <definedName name="Number_of_Payments" localSheetId="1">MATCH(0.01,[1]!End_Bal,-1)+1</definedName>
    <definedName name="Number_of_Payments" localSheetId="2">MATCH(0.01,[1]!End_Bal,-1)+1</definedName>
    <definedName name="Number_of_Payments" localSheetId="3">MATCH(0.01,[1]!End_Bal,-1)+1</definedName>
    <definedName name="Number_of_Payments" localSheetId="4">MATCH(0.01,[1]!End_Bal,-1)+1</definedName>
    <definedName name="Number_of_Payments" localSheetId="5">MATCH(0.01,[1]!End_Bal,-1)+1</definedName>
    <definedName name="Number_of_Payments" localSheetId="6">MATCH(0.01,[1]!End_Bal,-1)+1</definedName>
    <definedName name="Number_of_Payments" localSheetId="7">MATCH(0.01,[1]!End_Bal,-1)+1</definedName>
    <definedName name="Number_of_Payments" localSheetId="8">MATCH(0.01,[1]!End_Bal,-1)+1</definedName>
    <definedName name="Number_of_Payments" localSheetId="9">MATCH(0.01,[1]!End_Bal,-1)+1</definedName>
    <definedName name="Number_of_Payments" localSheetId="10">MATCH(0.01,[1]!End_Bal,-1)+1</definedName>
    <definedName name="Number_of_Payments" localSheetId="11">MATCH(0.01,[1]!End_Bal,-1)+1</definedName>
    <definedName name="_xlnm.Print_Area" localSheetId="0">'R1-GIC-超级杯'!$B$1:$O$79</definedName>
    <definedName name="_xlnm.Print_Area" localSheetId="1">'R1-GIC-中国杯'!$B$1:$O$57</definedName>
    <definedName name="_xlnm.Print_Area" localSheetId="3">'R2-SIC-中国杯'!$B$1:$O$56</definedName>
    <definedName name="_xlnm.Print_Area" localSheetId="5">'R3-STC-中国杯'!$B$1:$O$54</definedName>
    <definedName name="_xlnm.Print_Area" localSheetId="7">'R4-ZC-中国杯'!$B$1:$O$53</definedName>
    <definedName name="_xlnm.Print_Area" localSheetId="9">'R5-NSP-中国杯'!$B$1:$O$54</definedName>
    <definedName name="Values_Entered" localSheetId="0">IF([1]!Loan_Amount*[1]!Interest_Rate*'[1]Loan Amortization Schedule'!Loan_Years*[1]!Loan_Start&gt;0,1,0)</definedName>
    <definedName name="Values_Entered" localSheetId="1">IF([1]!Loan_Amount*[1]!Interest_Rate*'[1]Loan Amortization Schedule'!Loan_Years*[1]!Loan_Start&gt;0,1,0)</definedName>
    <definedName name="Values_Entered" localSheetId="2">IF([1]!Loan_Amount*[1]!Interest_Rate*'[1]Loan Amortization Schedule'!Loan_Years*[1]!Loan_Start&gt;0,1,0)</definedName>
    <definedName name="Values_Entered" localSheetId="3">IF([1]!Loan_Amount*[1]!Interest_Rate*'[1]Loan Amortization Schedule'!Loan_Years*[1]!Loan_Start&gt;0,1,0)</definedName>
    <definedName name="Values_Entered" localSheetId="4">IF([1]!Loan_Amount*[1]!Interest_Rate*'[1]Loan Amortization Schedule'!Loan_Years*[1]!Loan_Start&gt;0,1,0)</definedName>
    <definedName name="Values_Entered" localSheetId="5">IF([1]!Loan_Amount*[1]!Interest_Rate*'[1]Loan Amortization Schedule'!Loan_Years*[1]!Loan_Start&gt;0,1,0)</definedName>
    <definedName name="Values_Entered" localSheetId="6">IF([1]!Loan_Amount*[1]!Interest_Rate*'[1]Loan Amortization Schedule'!Loan_Years*[1]!Loan_Start&gt;0,1,0)</definedName>
    <definedName name="Values_Entered" localSheetId="7">IF([1]!Loan_Amount*[1]!Interest_Rate*'[1]Loan Amortization Schedule'!Loan_Years*[1]!Loan_Start&gt;0,1,0)</definedName>
    <definedName name="Values_Entered" localSheetId="8">IF([1]!Loan_Amount*[1]!Interest_Rate*'[1]Loan Amortization Schedule'!Loan_Years*[1]!Loan_Start&gt;0,1,0)</definedName>
    <definedName name="Values_Entered" localSheetId="9">IF([1]!Loan_Amount*[1]!Interest_Rate*'[1]Loan Amortization Schedule'!Loan_Years*[1]!Loan_Start&gt;0,1,0)</definedName>
    <definedName name="Values_Entered" localSheetId="10">IF([1]!Loan_Amount*[1]!Interest_Rate*'[1]Loan Amortization Schedule'!Loan_Years*[1]!Loan_Start&gt;0,1,0)</definedName>
    <definedName name="Values_Entered" localSheetId="11">IF([1]!Loan_Amount*[1]!Interest_Rate*'[1]Loan Amortization Schedule'!Loan_Years*[1]!Loan_Start&gt;0,1,0)</definedName>
  </definedNames>
  <calcPr calcId="18102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6" i="37" l="1"/>
  <c r="D53" i="37"/>
  <c r="D42" i="37"/>
  <c r="D31" i="37"/>
  <c r="D20" i="37"/>
  <c r="D10" i="37"/>
  <c r="AB24" i="37"/>
  <c r="F24" i="37"/>
  <c r="G24" i="37"/>
  <c r="H24" i="37"/>
  <c r="I24" i="37"/>
  <c r="J24" i="37"/>
  <c r="K24" i="37"/>
  <c r="L24" i="37"/>
  <c r="M24" i="37"/>
  <c r="N24" i="37"/>
  <c r="O24" i="37"/>
  <c r="E24" i="37"/>
  <c r="AB25" i="37"/>
  <c r="F25" i="37"/>
  <c r="G25" i="37"/>
  <c r="H25" i="37"/>
  <c r="I25" i="37"/>
  <c r="J25" i="37"/>
  <c r="K25" i="37"/>
  <c r="L25" i="37"/>
  <c r="M25" i="37"/>
  <c r="N25" i="37"/>
  <c r="O25" i="37"/>
  <c r="E25" i="37"/>
  <c r="AB26" i="37"/>
  <c r="F26" i="37"/>
  <c r="G26" i="37"/>
  <c r="H26" i="37"/>
  <c r="I26" i="37"/>
  <c r="J26" i="37"/>
  <c r="K26" i="37"/>
  <c r="L26" i="37"/>
  <c r="M26" i="37"/>
  <c r="N26" i="37"/>
  <c r="O26" i="37"/>
  <c r="E26" i="37"/>
  <c r="AB14" i="37"/>
  <c r="F14" i="37"/>
  <c r="G14" i="37"/>
  <c r="H14" i="37"/>
  <c r="I14" i="37"/>
  <c r="J14" i="37"/>
  <c r="K14" i="37"/>
  <c r="L14" i="37"/>
  <c r="M14" i="37"/>
  <c r="N14" i="37"/>
  <c r="O14" i="37"/>
  <c r="E14" i="37"/>
  <c r="AB15" i="37"/>
  <c r="F15" i="37"/>
  <c r="G15" i="37"/>
  <c r="H15" i="37"/>
  <c r="I15" i="37"/>
  <c r="J15" i="37"/>
  <c r="K15" i="37"/>
  <c r="L15" i="37"/>
  <c r="M15" i="37"/>
  <c r="N15" i="37"/>
  <c r="O15" i="37"/>
  <c r="E15" i="37"/>
  <c r="AB46" i="37"/>
  <c r="F46" i="37"/>
  <c r="G46" i="37"/>
  <c r="H46" i="37"/>
  <c r="I46" i="37"/>
  <c r="J46" i="37"/>
  <c r="K46" i="37"/>
  <c r="L46" i="37"/>
  <c r="M46" i="37"/>
  <c r="N46" i="37"/>
  <c r="O46" i="37"/>
  <c r="E46" i="37"/>
  <c r="AB49" i="37"/>
  <c r="F49" i="37"/>
  <c r="G49" i="37"/>
  <c r="H49" i="37"/>
  <c r="I49" i="37"/>
  <c r="J49" i="37"/>
  <c r="K49" i="37"/>
  <c r="L49" i="37"/>
  <c r="M49" i="37"/>
  <c r="N49" i="37"/>
  <c r="O49" i="37"/>
  <c r="E49" i="37"/>
  <c r="AB35" i="37"/>
  <c r="F35" i="37"/>
  <c r="G35" i="37"/>
  <c r="H35" i="37"/>
  <c r="I35" i="37"/>
  <c r="J35" i="37"/>
  <c r="K35" i="37"/>
  <c r="L35" i="37"/>
  <c r="M35" i="37"/>
  <c r="N35" i="37"/>
  <c r="O35" i="37"/>
  <c r="E35" i="37"/>
  <c r="AB47" i="37"/>
  <c r="F47" i="37"/>
  <c r="G47" i="37"/>
  <c r="H47" i="37"/>
  <c r="I47" i="37"/>
  <c r="J47" i="37"/>
  <c r="K47" i="37"/>
  <c r="L47" i="37"/>
  <c r="M47" i="37"/>
  <c r="N47" i="37"/>
  <c r="O47" i="37"/>
  <c r="E47" i="37"/>
  <c r="AB48" i="37"/>
  <c r="F48" i="37"/>
  <c r="G48" i="37"/>
  <c r="H48" i="37"/>
  <c r="I48" i="37"/>
  <c r="J48" i="37"/>
  <c r="K48" i="37"/>
  <c r="L48" i="37"/>
  <c r="M48" i="37"/>
  <c r="N48" i="37"/>
  <c r="O48" i="37"/>
  <c r="E48" i="37"/>
  <c r="AB58" i="37"/>
  <c r="N58" i="37"/>
  <c r="O58" i="37"/>
  <c r="L58" i="37"/>
  <c r="M58" i="37"/>
  <c r="J58" i="37"/>
  <c r="K58" i="37"/>
  <c r="H58" i="37"/>
  <c r="I58" i="37"/>
  <c r="F58" i="37"/>
  <c r="G58" i="37"/>
  <c r="E58" i="37"/>
  <c r="AB57" i="37"/>
  <c r="N57" i="37"/>
  <c r="O57" i="37"/>
  <c r="L57" i="37"/>
  <c r="M57" i="37"/>
  <c r="J57" i="37"/>
  <c r="K57" i="37"/>
  <c r="H57" i="37"/>
  <c r="I57" i="37"/>
  <c r="F57" i="37"/>
  <c r="G57" i="37"/>
  <c r="E57" i="37"/>
  <c r="AB38" i="37"/>
  <c r="N38" i="37"/>
  <c r="O38" i="37"/>
  <c r="L38" i="37"/>
  <c r="M38" i="37"/>
  <c r="J38" i="37"/>
  <c r="K38" i="37"/>
  <c r="H38" i="37"/>
  <c r="I38" i="37"/>
  <c r="F38" i="37"/>
  <c r="G38" i="37"/>
  <c r="E38" i="37"/>
  <c r="AB37" i="37"/>
  <c r="N37" i="37"/>
  <c r="O37" i="37"/>
  <c r="L37" i="37"/>
  <c r="M37" i="37"/>
  <c r="J37" i="37"/>
  <c r="K37" i="37"/>
  <c r="H37" i="37"/>
  <c r="I37" i="37"/>
  <c r="F37" i="37"/>
  <c r="G37" i="37"/>
  <c r="E37" i="37"/>
  <c r="AB36" i="37"/>
  <c r="N36" i="37"/>
  <c r="O36" i="37"/>
  <c r="L36" i="37"/>
  <c r="M36" i="37"/>
  <c r="J36" i="37"/>
  <c r="K36" i="37"/>
  <c r="H36" i="37"/>
  <c r="I36" i="37"/>
  <c r="F36" i="37"/>
  <c r="G36" i="37"/>
  <c r="E36" i="37"/>
  <c r="AB27" i="37"/>
  <c r="N27" i="37"/>
  <c r="O27" i="37"/>
  <c r="L27" i="37"/>
  <c r="M27" i="37"/>
  <c r="J27" i="37"/>
  <c r="K27" i="37"/>
  <c r="H27" i="37"/>
  <c r="I27" i="37"/>
  <c r="F27" i="37"/>
  <c r="G27" i="37"/>
  <c r="E27" i="37"/>
  <c r="AB16" i="37"/>
  <c r="N16" i="37"/>
  <c r="O16" i="37"/>
  <c r="L16" i="37"/>
  <c r="M16" i="37"/>
  <c r="J16" i="37"/>
  <c r="K16" i="37"/>
  <c r="H16" i="37"/>
  <c r="I16" i="37"/>
  <c r="F16" i="37"/>
  <c r="G16" i="37"/>
  <c r="E16" i="37"/>
  <c r="D42" i="36"/>
  <c r="G6" i="36"/>
  <c r="N58" i="36"/>
  <c r="O58" i="36"/>
  <c r="E58" i="36"/>
  <c r="D53" i="36"/>
  <c r="D31" i="36"/>
  <c r="D20" i="36"/>
  <c r="D10" i="36"/>
  <c r="AB58" i="36"/>
  <c r="L58" i="36"/>
  <c r="M58" i="36"/>
  <c r="J58" i="36"/>
  <c r="K58" i="36"/>
  <c r="H58" i="36"/>
  <c r="I58" i="36"/>
  <c r="F58" i="36"/>
  <c r="G58" i="36"/>
  <c r="AB57" i="36"/>
  <c r="N57" i="36"/>
  <c r="O57" i="36"/>
  <c r="L57" i="36"/>
  <c r="M57" i="36"/>
  <c r="J57" i="36"/>
  <c r="K57" i="36"/>
  <c r="H57" i="36"/>
  <c r="I57" i="36"/>
  <c r="F57" i="36"/>
  <c r="G57" i="36"/>
  <c r="E57" i="36"/>
  <c r="AB49" i="36"/>
  <c r="N49" i="36"/>
  <c r="O49" i="36"/>
  <c r="L49" i="36"/>
  <c r="M49" i="36"/>
  <c r="J49" i="36"/>
  <c r="K49" i="36"/>
  <c r="H49" i="36"/>
  <c r="I49" i="36"/>
  <c r="F49" i="36"/>
  <c r="G49" i="36"/>
  <c r="E49" i="36"/>
  <c r="AB48" i="36"/>
  <c r="N48" i="36"/>
  <c r="O48" i="36"/>
  <c r="L48" i="36"/>
  <c r="M48" i="36"/>
  <c r="J48" i="36"/>
  <c r="K48" i="36"/>
  <c r="H48" i="36"/>
  <c r="I48" i="36"/>
  <c r="F48" i="36"/>
  <c r="G48" i="36"/>
  <c r="E48" i="36"/>
  <c r="AB47" i="36"/>
  <c r="N47" i="36"/>
  <c r="O47" i="36"/>
  <c r="L47" i="36"/>
  <c r="M47" i="36"/>
  <c r="J47" i="36"/>
  <c r="K47" i="36"/>
  <c r="H47" i="36"/>
  <c r="I47" i="36"/>
  <c r="F47" i="36"/>
  <c r="G47" i="36"/>
  <c r="E47" i="36"/>
  <c r="AB46" i="36"/>
  <c r="N46" i="36"/>
  <c r="O46" i="36"/>
  <c r="L46" i="36"/>
  <c r="M46" i="36"/>
  <c r="J46" i="36"/>
  <c r="K46" i="36"/>
  <c r="H46" i="36"/>
  <c r="I46" i="36"/>
  <c r="F46" i="36"/>
  <c r="G46" i="36"/>
  <c r="E46" i="36"/>
  <c r="AB38" i="36"/>
  <c r="N38" i="36"/>
  <c r="O38" i="36"/>
  <c r="L38" i="36"/>
  <c r="M38" i="36"/>
  <c r="J38" i="36"/>
  <c r="K38" i="36"/>
  <c r="H38" i="36"/>
  <c r="I38" i="36"/>
  <c r="F38" i="36"/>
  <c r="G38" i="36"/>
  <c r="E38" i="36"/>
  <c r="AB37" i="36"/>
  <c r="N37" i="36"/>
  <c r="O37" i="36"/>
  <c r="L37" i="36"/>
  <c r="M37" i="36"/>
  <c r="J37" i="36"/>
  <c r="K37" i="36"/>
  <c r="H37" i="36"/>
  <c r="I37" i="36"/>
  <c r="F37" i="36"/>
  <c r="G37" i="36"/>
  <c r="E37" i="36"/>
  <c r="AB36" i="36"/>
  <c r="N36" i="36"/>
  <c r="O36" i="36"/>
  <c r="L36" i="36"/>
  <c r="M36" i="36"/>
  <c r="J36" i="36"/>
  <c r="K36" i="36"/>
  <c r="H36" i="36"/>
  <c r="I36" i="36"/>
  <c r="F36" i="36"/>
  <c r="G36" i="36"/>
  <c r="E36" i="36"/>
  <c r="AB35" i="36"/>
  <c r="N35" i="36"/>
  <c r="O35" i="36"/>
  <c r="L35" i="36"/>
  <c r="M35" i="36"/>
  <c r="J35" i="36"/>
  <c r="K35" i="36"/>
  <c r="H35" i="36"/>
  <c r="I35" i="36"/>
  <c r="F35" i="36"/>
  <c r="G35" i="36"/>
  <c r="E35" i="36"/>
  <c r="AB25" i="36"/>
  <c r="N25" i="36"/>
  <c r="O25" i="36"/>
  <c r="L25" i="36"/>
  <c r="M25" i="36"/>
  <c r="J25" i="36"/>
  <c r="K25" i="36"/>
  <c r="H25" i="36"/>
  <c r="I25" i="36"/>
  <c r="F25" i="36"/>
  <c r="G25" i="36"/>
  <c r="E25" i="36"/>
  <c r="AB24" i="36"/>
  <c r="N24" i="36"/>
  <c r="O24" i="36"/>
  <c r="L24" i="36"/>
  <c r="M24" i="36"/>
  <c r="J24" i="36"/>
  <c r="K24" i="36"/>
  <c r="H24" i="36"/>
  <c r="I24" i="36"/>
  <c r="F24" i="36"/>
  <c r="G24" i="36"/>
  <c r="E24" i="36"/>
  <c r="AB27" i="36"/>
  <c r="N27" i="36"/>
  <c r="O27" i="36"/>
  <c r="L27" i="36"/>
  <c r="M27" i="36"/>
  <c r="J27" i="36"/>
  <c r="K27" i="36"/>
  <c r="H27" i="36"/>
  <c r="I27" i="36"/>
  <c r="F27" i="36"/>
  <c r="G27" i="36"/>
  <c r="E27" i="36"/>
  <c r="AB26" i="36"/>
  <c r="N26" i="36"/>
  <c r="O26" i="36"/>
  <c r="L26" i="36"/>
  <c r="M26" i="36"/>
  <c r="J26" i="36"/>
  <c r="K26" i="36"/>
  <c r="H26" i="36"/>
  <c r="I26" i="36"/>
  <c r="F26" i="36"/>
  <c r="G26" i="36"/>
  <c r="E26" i="36"/>
  <c r="AB16" i="36"/>
  <c r="N16" i="36"/>
  <c r="O16" i="36"/>
  <c r="L16" i="36"/>
  <c r="M16" i="36"/>
  <c r="J16" i="36"/>
  <c r="K16" i="36"/>
  <c r="H16" i="36"/>
  <c r="I16" i="36"/>
  <c r="F16" i="36"/>
  <c r="G16" i="36"/>
  <c r="E16" i="36"/>
  <c r="AB15" i="36"/>
  <c r="N15" i="36"/>
  <c r="O15" i="36"/>
  <c r="L15" i="36"/>
  <c r="M15" i="36"/>
  <c r="J15" i="36"/>
  <c r="K15" i="36"/>
  <c r="H15" i="36"/>
  <c r="I15" i="36"/>
  <c r="F15" i="36"/>
  <c r="G15" i="36"/>
  <c r="E15" i="36"/>
  <c r="AB14" i="36"/>
  <c r="N14" i="36"/>
  <c r="O14" i="36"/>
  <c r="L14" i="36"/>
  <c r="M14" i="36"/>
  <c r="J14" i="36"/>
  <c r="K14" i="36"/>
  <c r="H14" i="36"/>
  <c r="I14" i="36"/>
  <c r="F14" i="36"/>
  <c r="G14" i="36"/>
  <c r="E14" i="36"/>
  <c r="D27" i="35"/>
  <c r="D17" i="35"/>
  <c r="D10" i="35"/>
  <c r="G6" i="35"/>
  <c r="AB23" i="35"/>
  <c r="N23" i="35"/>
  <c r="O23" i="35"/>
  <c r="L23" i="35"/>
  <c r="M23" i="35"/>
  <c r="J23" i="35"/>
  <c r="K23" i="35"/>
  <c r="H23" i="35"/>
  <c r="I23" i="35"/>
  <c r="F23" i="35"/>
  <c r="G23" i="35"/>
  <c r="E23" i="35"/>
  <c r="AB32" i="35"/>
  <c r="N32" i="35"/>
  <c r="O32" i="35"/>
  <c r="L32" i="35"/>
  <c r="M32" i="35"/>
  <c r="J32" i="35"/>
  <c r="K32" i="35"/>
  <c r="H32" i="35"/>
  <c r="I32" i="35"/>
  <c r="F32" i="35"/>
  <c r="G32" i="35"/>
  <c r="E32" i="35"/>
  <c r="AB31" i="35"/>
  <c r="N31" i="35"/>
  <c r="O31" i="35"/>
  <c r="L31" i="35"/>
  <c r="M31" i="35"/>
  <c r="J31" i="35"/>
  <c r="K31" i="35"/>
  <c r="H31" i="35"/>
  <c r="I31" i="35"/>
  <c r="F31" i="35"/>
  <c r="G31" i="35"/>
  <c r="E31" i="35"/>
  <c r="AB30" i="35"/>
  <c r="N30" i="35"/>
  <c r="O30" i="35"/>
  <c r="L30" i="35"/>
  <c r="M30" i="35"/>
  <c r="J30" i="35"/>
  <c r="K30" i="35"/>
  <c r="H30" i="35"/>
  <c r="I30" i="35"/>
  <c r="F30" i="35"/>
  <c r="G30" i="35"/>
  <c r="E30" i="35"/>
  <c r="AB22" i="35"/>
  <c r="N22" i="35"/>
  <c r="O22" i="35"/>
  <c r="L22" i="35"/>
  <c r="M22" i="35"/>
  <c r="J22" i="35"/>
  <c r="K22" i="35"/>
  <c r="H22" i="35"/>
  <c r="I22" i="35"/>
  <c r="F22" i="35"/>
  <c r="G22" i="35"/>
  <c r="E22" i="35"/>
  <c r="AB21" i="35"/>
  <c r="N21" i="35"/>
  <c r="O21" i="35"/>
  <c r="L21" i="35"/>
  <c r="M21" i="35"/>
  <c r="J21" i="35"/>
  <c r="K21" i="35"/>
  <c r="H21" i="35"/>
  <c r="I21" i="35"/>
  <c r="F21" i="35"/>
  <c r="G21" i="35"/>
  <c r="E21" i="35"/>
  <c r="AB20" i="35"/>
  <c r="N20" i="35"/>
  <c r="O20" i="35"/>
  <c r="L20" i="35"/>
  <c r="M20" i="35"/>
  <c r="J20" i="35"/>
  <c r="K20" i="35"/>
  <c r="H20" i="35"/>
  <c r="I20" i="35"/>
  <c r="F20" i="35"/>
  <c r="G20" i="35"/>
  <c r="E20" i="35"/>
  <c r="AB13" i="35"/>
  <c r="N13" i="35"/>
  <c r="O13" i="35"/>
  <c r="L13" i="35"/>
  <c r="M13" i="35"/>
  <c r="J13" i="35"/>
  <c r="K13" i="35"/>
  <c r="H13" i="35"/>
  <c r="I13" i="35"/>
  <c r="F13" i="35"/>
  <c r="G13" i="35"/>
  <c r="E13" i="35"/>
  <c r="G6" i="34"/>
  <c r="D53" i="34"/>
  <c r="D42" i="34"/>
  <c r="D31" i="34"/>
  <c r="D20" i="34"/>
  <c r="D10" i="34"/>
  <c r="AB58" i="34"/>
  <c r="N58" i="34"/>
  <c r="O58" i="34"/>
  <c r="L58" i="34"/>
  <c r="M58" i="34"/>
  <c r="J58" i="34"/>
  <c r="K58" i="34"/>
  <c r="H58" i="34"/>
  <c r="I58" i="34"/>
  <c r="F58" i="34"/>
  <c r="G58" i="34"/>
  <c r="E58" i="34"/>
  <c r="AB57" i="34"/>
  <c r="N57" i="34"/>
  <c r="O57" i="34"/>
  <c r="L57" i="34"/>
  <c r="M57" i="34"/>
  <c r="J57" i="34"/>
  <c r="K57" i="34"/>
  <c r="H57" i="34"/>
  <c r="I57" i="34"/>
  <c r="F57" i="34"/>
  <c r="G57" i="34"/>
  <c r="E57" i="34"/>
  <c r="AB49" i="34"/>
  <c r="N49" i="34"/>
  <c r="O49" i="34"/>
  <c r="L49" i="34"/>
  <c r="M49" i="34"/>
  <c r="J49" i="34"/>
  <c r="K49" i="34"/>
  <c r="H49" i="34"/>
  <c r="I49" i="34"/>
  <c r="F49" i="34"/>
  <c r="G49" i="34"/>
  <c r="E49" i="34"/>
  <c r="AB48" i="34"/>
  <c r="N48" i="34"/>
  <c r="O48" i="34"/>
  <c r="L48" i="34"/>
  <c r="M48" i="34"/>
  <c r="J48" i="34"/>
  <c r="K48" i="34"/>
  <c r="H48" i="34"/>
  <c r="I48" i="34"/>
  <c r="F48" i="34"/>
  <c r="G48" i="34"/>
  <c r="E48" i="34"/>
  <c r="AB47" i="34"/>
  <c r="N47" i="34"/>
  <c r="O47" i="34"/>
  <c r="L47" i="34"/>
  <c r="M47" i="34"/>
  <c r="J47" i="34"/>
  <c r="K47" i="34"/>
  <c r="H47" i="34"/>
  <c r="I47" i="34"/>
  <c r="F47" i="34"/>
  <c r="G47" i="34"/>
  <c r="E47" i="34"/>
  <c r="AB46" i="34"/>
  <c r="N46" i="34"/>
  <c r="O46" i="34"/>
  <c r="L46" i="34"/>
  <c r="M46" i="34"/>
  <c r="J46" i="34"/>
  <c r="K46" i="34"/>
  <c r="H46" i="34"/>
  <c r="I46" i="34"/>
  <c r="F46" i="34"/>
  <c r="G46" i="34"/>
  <c r="E46" i="34"/>
  <c r="AB38" i="34"/>
  <c r="N38" i="34"/>
  <c r="O38" i="34"/>
  <c r="L38" i="34"/>
  <c r="M38" i="34"/>
  <c r="J38" i="34"/>
  <c r="K38" i="34"/>
  <c r="H38" i="34"/>
  <c r="I38" i="34"/>
  <c r="F38" i="34"/>
  <c r="G38" i="34"/>
  <c r="E38" i="34"/>
  <c r="AB37" i="34"/>
  <c r="N37" i="34"/>
  <c r="O37" i="34"/>
  <c r="L37" i="34"/>
  <c r="M37" i="34"/>
  <c r="J37" i="34"/>
  <c r="K37" i="34"/>
  <c r="H37" i="34"/>
  <c r="I37" i="34"/>
  <c r="F37" i="34"/>
  <c r="G37" i="34"/>
  <c r="E37" i="34"/>
  <c r="AB36" i="34"/>
  <c r="N36" i="34"/>
  <c r="O36" i="34"/>
  <c r="L36" i="34"/>
  <c r="M36" i="34"/>
  <c r="J36" i="34"/>
  <c r="K36" i="34"/>
  <c r="H36" i="34"/>
  <c r="I36" i="34"/>
  <c r="F36" i="34"/>
  <c r="G36" i="34"/>
  <c r="E36" i="34"/>
  <c r="AB35" i="34"/>
  <c r="N35" i="34"/>
  <c r="O35" i="34"/>
  <c r="L35" i="34"/>
  <c r="M35" i="34"/>
  <c r="J35" i="34"/>
  <c r="K35" i="34"/>
  <c r="H35" i="34"/>
  <c r="I35" i="34"/>
  <c r="F35" i="34"/>
  <c r="G35" i="34"/>
  <c r="E35" i="34"/>
  <c r="AB27" i="34"/>
  <c r="N27" i="34"/>
  <c r="O27" i="34"/>
  <c r="L27" i="34"/>
  <c r="M27" i="34"/>
  <c r="J27" i="34"/>
  <c r="K27" i="34"/>
  <c r="H27" i="34"/>
  <c r="I27" i="34"/>
  <c r="F27" i="34"/>
  <c r="G27" i="34"/>
  <c r="E27" i="34"/>
  <c r="AB26" i="34"/>
  <c r="N26" i="34"/>
  <c r="O26" i="34"/>
  <c r="L26" i="34"/>
  <c r="M26" i="34"/>
  <c r="J26" i="34"/>
  <c r="K26" i="34"/>
  <c r="H26" i="34"/>
  <c r="I26" i="34"/>
  <c r="F26" i="34"/>
  <c r="G26" i="34"/>
  <c r="E26" i="34"/>
  <c r="AB25" i="34"/>
  <c r="N25" i="34"/>
  <c r="O25" i="34"/>
  <c r="L25" i="34"/>
  <c r="M25" i="34"/>
  <c r="J25" i="34"/>
  <c r="K25" i="34"/>
  <c r="H25" i="34"/>
  <c r="I25" i="34"/>
  <c r="F25" i="34"/>
  <c r="G25" i="34"/>
  <c r="E25" i="34"/>
  <c r="AB24" i="34"/>
  <c r="N24" i="34"/>
  <c r="O24" i="34"/>
  <c r="L24" i="34"/>
  <c r="M24" i="34"/>
  <c r="J24" i="34"/>
  <c r="K24" i="34"/>
  <c r="H24" i="34"/>
  <c r="I24" i="34"/>
  <c r="F24" i="34"/>
  <c r="G24" i="34"/>
  <c r="E24" i="34"/>
  <c r="AB16" i="34"/>
  <c r="N16" i="34"/>
  <c r="O16" i="34"/>
  <c r="L16" i="34"/>
  <c r="M16" i="34"/>
  <c r="J16" i="34"/>
  <c r="K16" i="34"/>
  <c r="H16" i="34"/>
  <c r="I16" i="34"/>
  <c r="F16" i="34"/>
  <c r="G16" i="34"/>
  <c r="E16" i="34"/>
  <c r="AB15" i="34"/>
  <c r="N15" i="34"/>
  <c r="O15" i="34"/>
  <c r="L15" i="34"/>
  <c r="M15" i="34"/>
  <c r="J15" i="34"/>
  <c r="K15" i="34"/>
  <c r="H15" i="34"/>
  <c r="I15" i="34"/>
  <c r="F15" i="34"/>
  <c r="G15" i="34"/>
  <c r="E15" i="34"/>
  <c r="AB14" i="34"/>
  <c r="N14" i="34"/>
  <c r="O14" i="34"/>
  <c r="L14" i="34"/>
  <c r="M14" i="34"/>
  <c r="J14" i="34"/>
  <c r="K14" i="34"/>
  <c r="H14" i="34"/>
  <c r="I14" i="34"/>
  <c r="F14" i="34"/>
  <c r="G14" i="34"/>
  <c r="E14" i="34"/>
  <c r="G6" i="33"/>
  <c r="D26" i="33"/>
  <c r="D17" i="33"/>
  <c r="D10" i="33"/>
  <c r="AB31" i="33"/>
  <c r="N31" i="33"/>
  <c r="O31" i="33"/>
  <c r="L31" i="33"/>
  <c r="M31" i="33"/>
  <c r="J31" i="33"/>
  <c r="K31" i="33"/>
  <c r="H31" i="33"/>
  <c r="I31" i="33"/>
  <c r="F31" i="33"/>
  <c r="G31" i="33"/>
  <c r="E31" i="33"/>
  <c r="AB30" i="33"/>
  <c r="N30" i="33"/>
  <c r="O30" i="33"/>
  <c r="L30" i="33"/>
  <c r="M30" i="33"/>
  <c r="J30" i="33"/>
  <c r="K30" i="33"/>
  <c r="H30" i="33"/>
  <c r="I30" i="33"/>
  <c r="F30" i="33"/>
  <c r="G30" i="33"/>
  <c r="E30" i="33"/>
  <c r="AB29" i="33"/>
  <c r="N29" i="33"/>
  <c r="O29" i="33"/>
  <c r="L29" i="33"/>
  <c r="M29" i="33"/>
  <c r="J29" i="33"/>
  <c r="K29" i="33"/>
  <c r="H29" i="33"/>
  <c r="I29" i="33"/>
  <c r="F29" i="33"/>
  <c r="G29" i="33"/>
  <c r="E29" i="33"/>
  <c r="AB22" i="33"/>
  <c r="N22" i="33"/>
  <c r="O22" i="33"/>
  <c r="L22" i="33"/>
  <c r="M22" i="33"/>
  <c r="J22" i="33"/>
  <c r="K22" i="33"/>
  <c r="H22" i="33"/>
  <c r="I22" i="33"/>
  <c r="F22" i="33"/>
  <c r="G22" i="33"/>
  <c r="E22" i="33"/>
  <c r="AB21" i="33"/>
  <c r="N21" i="33"/>
  <c r="O21" i="33"/>
  <c r="L21" i="33"/>
  <c r="M21" i="33"/>
  <c r="J21" i="33"/>
  <c r="K21" i="33"/>
  <c r="H21" i="33"/>
  <c r="I21" i="33"/>
  <c r="F21" i="33"/>
  <c r="G21" i="33"/>
  <c r="E21" i="33"/>
  <c r="AB20" i="33"/>
  <c r="N20" i="33"/>
  <c r="O20" i="33"/>
  <c r="L20" i="33"/>
  <c r="M20" i="33"/>
  <c r="J20" i="33"/>
  <c r="K20" i="33"/>
  <c r="H20" i="33"/>
  <c r="I20" i="33"/>
  <c r="F20" i="33"/>
  <c r="G20" i="33"/>
  <c r="E20" i="33"/>
  <c r="AB13" i="33"/>
  <c r="N13" i="33"/>
  <c r="O13" i="33"/>
  <c r="L13" i="33"/>
  <c r="M13" i="33"/>
  <c r="J13" i="33"/>
  <c r="K13" i="33"/>
  <c r="H13" i="33"/>
  <c r="I13" i="33"/>
  <c r="F13" i="33"/>
  <c r="G13" i="33"/>
  <c r="E13" i="33"/>
  <c r="G6" i="32"/>
  <c r="D53" i="32"/>
  <c r="D42" i="32"/>
  <c r="D31" i="32"/>
  <c r="D20" i="32"/>
  <c r="D10" i="32"/>
  <c r="AB58" i="32"/>
  <c r="N58" i="32"/>
  <c r="O58" i="32"/>
  <c r="L58" i="32"/>
  <c r="M58" i="32"/>
  <c r="J58" i="32"/>
  <c r="K58" i="32"/>
  <c r="H58" i="32"/>
  <c r="I58" i="32"/>
  <c r="F58" i="32"/>
  <c r="G58" i="32"/>
  <c r="E58" i="32"/>
  <c r="AB57" i="32"/>
  <c r="N57" i="32"/>
  <c r="O57" i="32"/>
  <c r="L57" i="32"/>
  <c r="M57" i="32"/>
  <c r="J57" i="32"/>
  <c r="K57" i="32"/>
  <c r="H57" i="32"/>
  <c r="I57" i="32"/>
  <c r="F57" i="32"/>
  <c r="G57" i="32"/>
  <c r="E57" i="32"/>
  <c r="AB49" i="32"/>
  <c r="N49" i="32"/>
  <c r="O49" i="32"/>
  <c r="L49" i="32"/>
  <c r="M49" i="32"/>
  <c r="J49" i="32"/>
  <c r="K49" i="32"/>
  <c r="H49" i="32"/>
  <c r="I49" i="32"/>
  <c r="F49" i="32"/>
  <c r="G49" i="32"/>
  <c r="E49" i="32"/>
  <c r="AB48" i="32"/>
  <c r="N48" i="32"/>
  <c r="O48" i="32"/>
  <c r="L48" i="32"/>
  <c r="M48" i="32"/>
  <c r="J48" i="32"/>
  <c r="K48" i="32"/>
  <c r="H48" i="32"/>
  <c r="I48" i="32"/>
  <c r="F48" i="32"/>
  <c r="G48" i="32"/>
  <c r="E48" i="32"/>
  <c r="AB47" i="32"/>
  <c r="N47" i="32"/>
  <c r="O47" i="32"/>
  <c r="L47" i="32"/>
  <c r="M47" i="32"/>
  <c r="J47" i="32"/>
  <c r="K47" i="32"/>
  <c r="H47" i="32"/>
  <c r="I47" i="32"/>
  <c r="F47" i="32"/>
  <c r="G47" i="32"/>
  <c r="E47" i="32"/>
  <c r="AB46" i="32"/>
  <c r="N46" i="32"/>
  <c r="O46" i="32"/>
  <c r="L46" i="32"/>
  <c r="M46" i="32"/>
  <c r="J46" i="32"/>
  <c r="K46" i="32"/>
  <c r="H46" i="32"/>
  <c r="I46" i="32"/>
  <c r="F46" i="32"/>
  <c r="G46" i="32"/>
  <c r="E46" i="32"/>
  <c r="AB38" i="32"/>
  <c r="N38" i="32"/>
  <c r="O38" i="32"/>
  <c r="L38" i="32"/>
  <c r="M38" i="32"/>
  <c r="J38" i="32"/>
  <c r="K38" i="32"/>
  <c r="H38" i="32"/>
  <c r="I38" i="32"/>
  <c r="F38" i="32"/>
  <c r="G38" i="32"/>
  <c r="E38" i="32"/>
  <c r="AB37" i="32"/>
  <c r="N37" i="32"/>
  <c r="O37" i="32"/>
  <c r="L37" i="32"/>
  <c r="M37" i="32"/>
  <c r="J37" i="32"/>
  <c r="K37" i="32"/>
  <c r="H37" i="32"/>
  <c r="I37" i="32"/>
  <c r="F37" i="32"/>
  <c r="G37" i="32"/>
  <c r="E37" i="32"/>
  <c r="AB36" i="32"/>
  <c r="N36" i="32"/>
  <c r="O36" i="32"/>
  <c r="L36" i="32"/>
  <c r="M36" i="32"/>
  <c r="J36" i="32"/>
  <c r="K36" i="32"/>
  <c r="H36" i="32"/>
  <c r="I36" i="32"/>
  <c r="F36" i="32"/>
  <c r="G36" i="32"/>
  <c r="E36" i="32"/>
  <c r="AB35" i="32"/>
  <c r="N35" i="32"/>
  <c r="O35" i="32"/>
  <c r="L35" i="32"/>
  <c r="M35" i="32"/>
  <c r="J35" i="32"/>
  <c r="K35" i="32"/>
  <c r="H35" i="32"/>
  <c r="I35" i="32"/>
  <c r="F35" i="32"/>
  <c r="G35" i="32"/>
  <c r="E35" i="32"/>
  <c r="AB27" i="32"/>
  <c r="N27" i="32"/>
  <c r="O27" i="32"/>
  <c r="L27" i="32"/>
  <c r="M27" i="32"/>
  <c r="J27" i="32"/>
  <c r="K27" i="32"/>
  <c r="H27" i="32"/>
  <c r="I27" i="32"/>
  <c r="F27" i="32"/>
  <c r="G27" i="32"/>
  <c r="E27" i="32"/>
  <c r="AB26" i="32"/>
  <c r="N26" i="32"/>
  <c r="O26" i="32"/>
  <c r="L26" i="32"/>
  <c r="M26" i="32"/>
  <c r="J26" i="32"/>
  <c r="K26" i="32"/>
  <c r="H26" i="32"/>
  <c r="I26" i="32"/>
  <c r="F26" i="32"/>
  <c r="G26" i="32"/>
  <c r="E26" i="32"/>
  <c r="AB25" i="32"/>
  <c r="N25" i="32"/>
  <c r="O25" i="32"/>
  <c r="L25" i="32"/>
  <c r="M25" i="32"/>
  <c r="J25" i="32"/>
  <c r="K25" i="32"/>
  <c r="H25" i="32"/>
  <c r="I25" i="32"/>
  <c r="F25" i="32"/>
  <c r="G25" i="32"/>
  <c r="E25" i="32"/>
  <c r="AB24" i="32"/>
  <c r="N24" i="32"/>
  <c r="O24" i="32"/>
  <c r="L24" i="32"/>
  <c r="M24" i="32"/>
  <c r="J24" i="32"/>
  <c r="K24" i="32"/>
  <c r="H24" i="32"/>
  <c r="I24" i="32"/>
  <c r="F24" i="32"/>
  <c r="G24" i="32"/>
  <c r="E24" i="32"/>
  <c r="AB16" i="32"/>
  <c r="N16" i="32"/>
  <c r="O16" i="32"/>
  <c r="L16" i="32"/>
  <c r="M16" i="32"/>
  <c r="J16" i="32"/>
  <c r="K16" i="32"/>
  <c r="H16" i="32"/>
  <c r="I16" i="32"/>
  <c r="F16" i="32"/>
  <c r="G16" i="32"/>
  <c r="E16" i="32"/>
  <c r="AB15" i="32"/>
  <c r="N15" i="32"/>
  <c r="O15" i="32"/>
  <c r="L15" i="32"/>
  <c r="M15" i="32"/>
  <c r="J15" i="32"/>
  <c r="K15" i="32"/>
  <c r="H15" i="32"/>
  <c r="I15" i="32"/>
  <c r="F15" i="32"/>
  <c r="G15" i="32"/>
  <c r="E15" i="32"/>
  <c r="AB14" i="32"/>
  <c r="N14" i="32"/>
  <c r="O14" i="32"/>
  <c r="L14" i="32"/>
  <c r="M14" i="32"/>
  <c r="J14" i="32"/>
  <c r="K14" i="32"/>
  <c r="H14" i="32"/>
  <c r="I14" i="32"/>
  <c r="F14" i="32"/>
  <c r="G14" i="32"/>
  <c r="E14" i="32"/>
  <c r="G6" i="31"/>
  <c r="D27" i="31"/>
  <c r="D18" i="31"/>
  <c r="D10" i="31"/>
  <c r="AB32" i="31"/>
  <c r="N32" i="31"/>
  <c r="O32" i="31"/>
  <c r="L32" i="31"/>
  <c r="M32" i="31"/>
  <c r="J32" i="31"/>
  <c r="K32" i="31"/>
  <c r="H32" i="31"/>
  <c r="I32" i="31"/>
  <c r="F32" i="31"/>
  <c r="G32" i="31"/>
  <c r="E32" i="31"/>
  <c r="AB31" i="31"/>
  <c r="N31" i="31"/>
  <c r="O31" i="31"/>
  <c r="L31" i="31"/>
  <c r="M31" i="31"/>
  <c r="J31" i="31"/>
  <c r="K31" i="31"/>
  <c r="H31" i="31"/>
  <c r="I31" i="31"/>
  <c r="F31" i="31"/>
  <c r="G31" i="31"/>
  <c r="E31" i="31"/>
  <c r="AB30" i="31"/>
  <c r="N30" i="31"/>
  <c r="O30" i="31"/>
  <c r="L30" i="31"/>
  <c r="M30" i="31"/>
  <c r="J30" i="31"/>
  <c r="K30" i="31"/>
  <c r="H30" i="31"/>
  <c r="I30" i="31"/>
  <c r="F30" i="31"/>
  <c r="G30" i="31"/>
  <c r="E30" i="31"/>
  <c r="AB23" i="31"/>
  <c r="N23" i="31"/>
  <c r="O23" i="31"/>
  <c r="L23" i="31"/>
  <c r="M23" i="31"/>
  <c r="J23" i="31"/>
  <c r="K23" i="31"/>
  <c r="H23" i="31"/>
  <c r="I23" i="31"/>
  <c r="F23" i="31"/>
  <c r="G23" i="31"/>
  <c r="E23" i="31"/>
  <c r="AB22" i="31"/>
  <c r="N22" i="31"/>
  <c r="O22" i="31"/>
  <c r="L22" i="31"/>
  <c r="M22" i="31"/>
  <c r="J22" i="31"/>
  <c r="K22" i="31"/>
  <c r="H22" i="31"/>
  <c r="I22" i="31"/>
  <c r="F22" i="31"/>
  <c r="G22" i="31"/>
  <c r="E22" i="31"/>
  <c r="AB21" i="31"/>
  <c r="N21" i="31"/>
  <c r="O21" i="31"/>
  <c r="L21" i="31"/>
  <c r="M21" i="31"/>
  <c r="J21" i="31"/>
  <c r="K21" i="31"/>
  <c r="H21" i="31"/>
  <c r="I21" i="31"/>
  <c r="F21" i="31"/>
  <c r="G21" i="31"/>
  <c r="E21" i="31"/>
  <c r="AB14" i="31"/>
  <c r="N14" i="31"/>
  <c r="O14" i="31"/>
  <c r="L14" i="31"/>
  <c r="M14" i="31"/>
  <c r="J14" i="31"/>
  <c r="K14" i="31"/>
  <c r="H14" i="31"/>
  <c r="I14" i="31"/>
  <c r="F14" i="31"/>
  <c r="G14" i="31"/>
  <c r="E14" i="31"/>
  <c r="AB13" i="31"/>
  <c r="N13" i="31"/>
  <c r="O13" i="31"/>
  <c r="L13" i="31"/>
  <c r="M13" i="31"/>
  <c r="J13" i="31"/>
  <c r="K13" i="31"/>
  <c r="H13" i="31"/>
  <c r="I13" i="31"/>
  <c r="F13" i="31"/>
  <c r="G13" i="31"/>
  <c r="E13" i="31"/>
  <c r="G6" i="30"/>
  <c r="D53" i="30"/>
  <c r="D42" i="30"/>
  <c r="D31" i="30"/>
  <c r="D20" i="30"/>
  <c r="D10" i="30"/>
  <c r="AB58" i="30"/>
  <c r="N58" i="30"/>
  <c r="O58" i="30"/>
  <c r="L58" i="30"/>
  <c r="M58" i="30"/>
  <c r="J58" i="30"/>
  <c r="K58" i="30"/>
  <c r="H58" i="30"/>
  <c r="I58" i="30"/>
  <c r="F58" i="30"/>
  <c r="G58" i="30"/>
  <c r="E58" i="30"/>
  <c r="AB57" i="30"/>
  <c r="N57" i="30"/>
  <c r="O57" i="30"/>
  <c r="L57" i="30"/>
  <c r="M57" i="30"/>
  <c r="J57" i="30"/>
  <c r="K57" i="30"/>
  <c r="H57" i="30"/>
  <c r="I57" i="30"/>
  <c r="F57" i="30"/>
  <c r="G57" i="30"/>
  <c r="E57" i="30"/>
  <c r="AB49" i="30"/>
  <c r="N49" i="30"/>
  <c r="O49" i="30"/>
  <c r="L49" i="30"/>
  <c r="M49" i="30"/>
  <c r="J49" i="30"/>
  <c r="K49" i="30"/>
  <c r="H49" i="30"/>
  <c r="I49" i="30"/>
  <c r="F49" i="30"/>
  <c r="G49" i="30"/>
  <c r="E49" i="30"/>
  <c r="AB48" i="30"/>
  <c r="N48" i="30"/>
  <c r="O48" i="30"/>
  <c r="L48" i="30"/>
  <c r="M48" i="30"/>
  <c r="J48" i="30"/>
  <c r="K48" i="30"/>
  <c r="H48" i="30"/>
  <c r="I48" i="30"/>
  <c r="F48" i="30"/>
  <c r="G48" i="30"/>
  <c r="E48" i="30"/>
  <c r="AB47" i="30"/>
  <c r="N47" i="30"/>
  <c r="O47" i="30"/>
  <c r="L47" i="30"/>
  <c r="M47" i="30"/>
  <c r="J47" i="30"/>
  <c r="K47" i="30"/>
  <c r="H47" i="30"/>
  <c r="I47" i="30"/>
  <c r="F47" i="30"/>
  <c r="G47" i="30"/>
  <c r="E47" i="30"/>
  <c r="AB46" i="30"/>
  <c r="N46" i="30"/>
  <c r="O46" i="30"/>
  <c r="L46" i="30"/>
  <c r="M46" i="30"/>
  <c r="J46" i="30"/>
  <c r="K46" i="30"/>
  <c r="H46" i="30"/>
  <c r="I46" i="30"/>
  <c r="F46" i="30"/>
  <c r="G46" i="30"/>
  <c r="E46" i="30"/>
  <c r="AB38" i="30"/>
  <c r="N38" i="30"/>
  <c r="O38" i="30"/>
  <c r="L38" i="30"/>
  <c r="M38" i="30"/>
  <c r="J38" i="30"/>
  <c r="K38" i="30"/>
  <c r="H38" i="30"/>
  <c r="I38" i="30"/>
  <c r="F38" i="30"/>
  <c r="G38" i="30"/>
  <c r="E38" i="30"/>
  <c r="AB37" i="30"/>
  <c r="N37" i="30"/>
  <c r="O37" i="30"/>
  <c r="L37" i="30"/>
  <c r="M37" i="30"/>
  <c r="J37" i="30"/>
  <c r="K37" i="30"/>
  <c r="H37" i="30"/>
  <c r="I37" i="30"/>
  <c r="F37" i="30"/>
  <c r="G37" i="30"/>
  <c r="E37" i="30"/>
  <c r="AB36" i="30"/>
  <c r="N36" i="30"/>
  <c r="O36" i="30"/>
  <c r="L36" i="30"/>
  <c r="M36" i="30"/>
  <c r="J36" i="30"/>
  <c r="K36" i="30"/>
  <c r="H36" i="30"/>
  <c r="I36" i="30"/>
  <c r="F36" i="30"/>
  <c r="G36" i="30"/>
  <c r="E36" i="30"/>
  <c r="AB35" i="30"/>
  <c r="N35" i="30"/>
  <c r="O35" i="30"/>
  <c r="L35" i="30"/>
  <c r="M35" i="30"/>
  <c r="J35" i="30"/>
  <c r="K35" i="30"/>
  <c r="H35" i="30"/>
  <c r="I35" i="30"/>
  <c r="F35" i="30"/>
  <c r="G35" i="30"/>
  <c r="E35" i="30"/>
  <c r="AB27" i="30"/>
  <c r="N27" i="30"/>
  <c r="O27" i="30"/>
  <c r="L27" i="30"/>
  <c r="M27" i="30"/>
  <c r="J27" i="30"/>
  <c r="K27" i="30"/>
  <c r="H27" i="30"/>
  <c r="I27" i="30"/>
  <c r="F27" i="30"/>
  <c r="G27" i="30"/>
  <c r="E27" i="30"/>
  <c r="AB26" i="30"/>
  <c r="N26" i="30"/>
  <c r="O26" i="30"/>
  <c r="L26" i="30"/>
  <c r="M26" i="30"/>
  <c r="J26" i="30"/>
  <c r="K26" i="30"/>
  <c r="H26" i="30"/>
  <c r="I26" i="30"/>
  <c r="F26" i="30"/>
  <c r="G26" i="30"/>
  <c r="E26" i="30"/>
  <c r="AB25" i="30"/>
  <c r="N25" i="30"/>
  <c r="O25" i="30"/>
  <c r="L25" i="30"/>
  <c r="M25" i="30"/>
  <c r="J25" i="30"/>
  <c r="K25" i="30"/>
  <c r="H25" i="30"/>
  <c r="I25" i="30"/>
  <c r="F25" i="30"/>
  <c r="G25" i="30"/>
  <c r="E25" i="30"/>
  <c r="AB24" i="30"/>
  <c r="N24" i="30"/>
  <c r="O24" i="30"/>
  <c r="L24" i="30"/>
  <c r="M24" i="30"/>
  <c r="J24" i="30"/>
  <c r="K24" i="30"/>
  <c r="H24" i="30"/>
  <c r="I24" i="30"/>
  <c r="F24" i="30"/>
  <c r="G24" i="30"/>
  <c r="E24" i="30"/>
  <c r="AB16" i="30"/>
  <c r="N16" i="30"/>
  <c r="O16" i="30"/>
  <c r="L16" i="30"/>
  <c r="M16" i="30"/>
  <c r="J16" i="30"/>
  <c r="K16" i="30"/>
  <c r="H16" i="30"/>
  <c r="I16" i="30"/>
  <c r="F16" i="30"/>
  <c r="G16" i="30"/>
  <c r="E16" i="30"/>
  <c r="AB15" i="30"/>
  <c r="N15" i="30"/>
  <c r="O15" i="30"/>
  <c r="L15" i="30"/>
  <c r="M15" i="30"/>
  <c r="J15" i="30"/>
  <c r="K15" i="30"/>
  <c r="H15" i="30"/>
  <c r="I15" i="30"/>
  <c r="F15" i="30"/>
  <c r="G15" i="30"/>
  <c r="E15" i="30"/>
  <c r="AB14" i="30"/>
  <c r="N14" i="30"/>
  <c r="O14" i="30"/>
  <c r="L14" i="30"/>
  <c r="M14" i="30"/>
  <c r="J14" i="30"/>
  <c r="K14" i="30"/>
  <c r="H14" i="30"/>
  <c r="I14" i="30"/>
  <c r="F14" i="30"/>
  <c r="G14" i="30"/>
  <c r="E14" i="30"/>
  <c r="G6" i="29"/>
  <c r="D29" i="29"/>
  <c r="D19" i="29"/>
  <c r="D10" i="29"/>
  <c r="N23" i="29"/>
  <c r="N24" i="29"/>
  <c r="N25" i="29"/>
  <c r="L25" i="29"/>
  <c r="J22" i="29"/>
  <c r="N14" i="29"/>
  <c r="N15" i="29"/>
  <c r="N13" i="29"/>
  <c r="L14" i="29"/>
  <c r="L15" i="29"/>
  <c r="L13" i="29"/>
  <c r="J14" i="29"/>
  <c r="J15" i="29"/>
  <c r="J13" i="29"/>
  <c r="H14" i="29"/>
  <c r="H15" i="29"/>
  <c r="H13" i="29"/>
  <c r="AB14" i="29"/>
  <c r="I14" i="29"/>
  <c r="AB15" i="29"/>
  <c r="I15" i="29"/>
  <c r="K14" i="29"/>
  <c r="M14" i="29"/>
  <c r="O14" i="29"/>
  <c r="F14" i="29"/>
  <c r="G14" i="29"/>
  <c r="E14" i="29"/>
  <c r="F15" i="29"/>
  <c r="G15" i="29"/>
  <c r="K15" i="29"/>
  <c r="M15" i="29"/>
  <c r="O15" i="29"/>
  <c r="E15" i="29"/>
  <c r="AB34" i="29"/>
  <c r="N34" i="29"/>
  <c r="O34" i="29"/>
  <c r="L34" i="29"/>
  <c r="M34" i="29"/>
  <c r="J34" i="29"/>
  <c r="K34" i="29"/>
  <c r="H34" i="29"/>
  <c r="I34" i="29"/>
  <c r="F34" i="29"/>
  <c r="G34" i="29"/>
  <c r="E34" i="29"/>
  <c r="AB33" i="29"/>
  <c r="N33" i="29"/>
  <c r="O33" i="29"/>
  <c r="L33" i="29"/>
  <c r="M33" i="29"/>
  <c r="J33" i="29"/>
  <c r="K33" i="29"/>
  <c r="H33" i="29"/>
  <c r="I33" i="29"/>
  <c r="F33" i="29"/>
  <c r="G33" i="29"/>
  <c r="E33" i="29"/>
  <c r="AB32" i="29"/>
  <c r="N32" i="29"/>
  <c r="O32" i="29"/>
  <c r="L32" i="29"/>
  <c r="M32" i="29"/>
  <c r="J32" i="29"/>
  <c r="K32" i="29"/>
  <c r="H32" i="29"/>
  <c r="I32" i="29"/>
  <c r="F32" i="29"/>
  <c r="G32" i="29"/>
  <c r="E32" i="29"/>
  <c r="AB25" i="29"/>
  <c r="O25" i="29"/>
  <c r="M25" i="29"/>
  <c r="J25" i="29"/>
  <c r="K25" i="29"/>
  <c r="H25" i="29"/>
  <c r="I25" i="29"/>
  <c r="F25" i="29"/>
  <c r="G25" i="29"/>
  <c r="E25" i="29"/>
  <c r="AB24" i="29"/>
  <c r="O24" i="29"/>
  <c r="L24" i="29"/>
  <c r="M24" i="29"/>
  <c r="J24" i="29"/>
  <c r="K24" i="29"/>
  <c r="H24" i="29"/>
  <c r="I24" i="29"/>
  <c r="F24" i="29"/>
  <c r="G24" i="29"/>
  <c r="E24" i="29"/>
  <c r="AB23" i="29"/>
  <c r="O23" i="29"/>
  <c r="L23" i="29"/>
  <c r="M23" i="29"/>
  <c r="J23" i="29"/>
  <c r="K23" i="29"/>
  <c r="H23" i="29"/>
  <c r="I23" i="29"/>
  <c r="F23" i="29"/>
  <c r="G23" i="29"/>
  <c r="E23" i="29"/>
  <c r="AB22" i="29"/>
  <c r="N22" i="29"/>
  <c r="O22" i="29"/>
  <c r="L22" i="29"/>
  <c r="M22" i="29"/>
  <c r="K22" i="29"/>
  <c r="H22" i="29"/>
  <c r="I22" i="29"/>
  <c r="F22" i="29"/>
  <c r="G22" i="29"/>
  <c r="E22" i="29"/>
  <c r="AB13" i="29"/>
  <c r="O13" i="29"/>
  <c r="M13" i="29"/>
  <c r="K13" i="29"/>
  <c r="I13" i="29"/>
  <c r="F13" i="29"/>
  <c r="G13" i="29"/>
  <c r="E13" i="29"/>
  <c r="G6" i="28"/>
  <c r="D53" i="28"/>
  <c r="D42" i="28"/>
  <c r="D31" i="28"/>
  <c r="D20" i="28"/>
  <c r="D10" i="28"/>
  <c r="E15" i="28"/>
  <c r="E16" i="28"/>
  <c r="E14" i="28"/>
  <c r="N15" i="28"/>
  <c r="O15" i="28"/>
  <c r="N16" i="28"/>
  <c r="O16" i="28"/>
  <c r="N14" i="28"/>
  <c r="O14" i="28"/>
  <c r="L15" i="28"/>
  <c r="M15" i="28"/>
  <c r="L16" i="28"/>
  <c r="M16" i="28"/>
  <c r="L14" i="28"/>
  <c r="M14" i="28"/>
  <c r="J15" i="28"/>
  <c r="K15" i="28"/>
  <c r="J16" i="28"/>
  <c r="K16" i="28"/>
  <c r="J14" i="28"/>
  <c r="K14" i="28"/>
  <c r="H15" i="28"/>
  <c r="AB15" i="28"/>
  <c r="I15" i="28"/>
  <c r="H16" i="28"/>
  <c r="AB16" i="28"/>
  <c r="I16" i="28"/>
  <c r="H14" i="28"/>
  <c r="AB14" i="28"/>
  <c r="I14" i="28"/>
  <c r="AB58" i="28"/>
  <c r="N58" i="28"/>
  <c r="O58" i="28"/>
  <c r="L58" i="28"/>
  <c r="M58" i="28"/>
  <c r="J58" i="28"/>
  <c r="K58" i="28"/>
  <c r="H58" i="28"/>
  <c r="I58" i="28"/>
  <c r="F58" i="28"/>
  <c r="G58" i="28"/>
  <c r="E58" i="28"/>
  <c r="AB57" i="28"/>
  <c r="N57" i="28"/>
  <c r="O57" i="28"/>
  <c r="L57" i="28"/>
  <c r="M57" i="28"/>
  <c r="J57" i="28"/>
  <c r="K57" i="28"/>
  <c r="H57" i="28"/>
  <c r="I57" i="28"/>
  <c r="F57" i="28"/>
  <c r="G57" i="28"/>
  <c r="E57" i="28"/>
  <c r="AB49" i="28"/>
  <c r="N49" i="28"/>
  <c r="O49" i="28"/>
  <c r="L49" i="28"/>
  <c r="M49" i="28"/>
  <c r="J49" i="28"/>
  <c r="K49" i="28"/>
  <c r="H49" i="28"/>
  <c r="I49" i="28"/>
  <c r="F49" i="28"/>
  <c r="G49" i="28"/>
  <c r="E49" i="28"/>
  <c r="AB48" i="28"/>
  <c r="N48" i="28"/>
  <c r="O48" i="28"/>
  <c r="L48" i="28"/>
  <c r="M48" i="28"/>
  <c r="J48" i="28"/>
  <c r="K48" i="28"/>
  <c r="H48" i="28"/>
  <c r="I48" i="28"/>
  <c r="F48" i="28"/>
  <c r="G48" i="28"/>
  <c r="E48" i="28"/>
  <c r="AB47" i="28"/>
  <c r="N47" i="28"/>
  <c r="O47" i="28"/>
  <c r="L47" i="28"/>
  <c r="M47" i="28"/>
  <c r="J47" i="28"/>
  <c r="K47" i="28"/>
  <c r="H47" i="28"/>
  <c r="I47" i="28"/>
  <c r="F47" i="28"/>
  <c r="G47" i="28"/>
  <c r="E47" i="28"/>
  <c r="AB46" i="28"/>
  <c r="N46" i="28"/>
  <c r="O46" i="28"/>
  <c r="L46" i="28"/>
  <c r="M46" i="28"/>
  <c r="J46" i="28"/>
  <c r="K46" i="28"/>
  <c r="H46" i="28"/>
  <c r="I46" i="28"/>
  <c r="F46" i="28"/>
  <c r="G46" i="28"/>
  <c r="E46" i="28"/>
  <c r="AB38" i="28"/>
  <c r="N38" i="28"/>
  <c r="O38" i="28"/>
  <c r="L38" i="28"/>
  <c r="M38" i="28"/>
  <c r="J38" i="28"/>
  <c r="K38" i="28"/>
  <c r="H38" i="28"/>
  <c r="I38" i="28"/>
  <c r="F38" i="28"/>
  <c r="G38" i="28"/>
  <c r="E38" i="28"/>
  <c r="AB37" i="28"/>
  <c r="N37" i="28"/>
  <c r="O37" i="28"/>
  <c r="L37" i="28"/>
  <c r="M37" i="28"/>
  <c r="J37" i="28"/>
  <c r="K37" i="28"/>
  <c r="H37" i="28"/>
  <c r="I37" i="28"/>
  <c r="F37" i="28"/>
  <c r="G37" i="28"/>
  <c r="E37" i="28"/>
  <c r="AB36" i="28"/>
  <c r="N36" i="28"/>
  <c r="O36" i="28"/>
  <c r="L36" i="28"/>
  <c r="M36" i="28"/>
  <c r="J36" i="28"/>
  <c r="K36" i="28"/>
  <c r="H36" i="28"/>
  <c r="I36" i="28"/>
  <c r="F36" i="28"/>
  <c r="G36" i="28"/>
  <c r="E36" i="28"/>
  <c r="AB35" i="28"/>
  <c r="N35" i="28"/>
  <c r="O35" i="28"/>
  <c r="L35" i="28"/>
  <c r="M35" i="28"/>
  <c r="J35" i="28"/>
  <c r="K35" i="28"/>
  <c r="H35" i="28"/>
  <c r="I35" i="28"/>
  <c r="F35" i="28"/>
  <c r="G35" i="28"/>
  <c r="E35" i="28"/>
  <c r="AB27" i="28"/>
  <c r="N27" i="28"/>
  <c r="O27" i="28"/>
  <c r="L27" i="28"/>
  <c r="M27" i="28"/>
  <c r="J27" i="28"/>
  <c r="K27" i="28"/>
  <c r="H27" i="28"/>
  <c r="I27" i="28"/>
  <c r="F27" i="28"/>
  <c r="G27" i="28"/>
  <c r="E27" i="28"/>
  <c r="AB26" i="28"/>
  <c r="N26" i="28"/>
  <c r="O26" i="28"/>
  <c r="L26" i="28"/>
  <c r="M26" i="28"/>
  <c r="J26" i="28"/>
  <c r="K26" i="28"/>
  <c r="H26" i="28"/>
  <c r="I26" i="28"/>
  <c r="F26" i="28"/>
  <c r="G26" i="28"/>
  <c r="E26" i="28"/>
  <c r="AB25" i="28"/>
  <c r="N25" i="28"/>
  <c r="O25" i="28"/>
  <c r="L25" i="28"/>
  <c r="M25" i="28"/>
  <c r="J25" i="28"/>
  <c r="K25" i="28"/>
  <c r="H25" i="28"/>
  <c r="I25" i="28"/>
  <c r="F25" i="28"/>
  <c r="G25" i="28"/>
  <c r="E25" i="28"/>
  <c r="AB24" i="28"/>
  <c r="N24" i="28"/>
  <c r="O24" i="28"/>
  <c r="L24" i="28"/>
  <c r="M24" i="28"/>
  <c r="J24" i="28"/>
  <c r="K24" i="28"/>
  <c r="H24" i="28"/>
  <c r="I24" i="28"/>
  <c r="F24" i="28"/>
  <c r="G24" i="28"/>
  <c r="E24" i="28"/>
  <c r="F16" i="28"/>
  <c r="G16" i="28"/>
  <c r="F15" i="28"/>
  <c r="G15" i="28"/>
  <c r="F14" i="28"/>
  <c r="G14" i="28"/>
  <c r="F22" i="27"/>
  <c r="AB22" i="27"/>
  <c r="G22" i="27"/>
  <c r="H22" i="27"/>
  <c r="I22" i="27"/>
  <c r="K22" i="27"/>
  <c r="L22" i="27"/>
  <c r="M22" i="27"/>
  <c r="N22" i="27"/>
  <c r="O22" i="27"/>
  <c r="E22" i="27"/>
  <c r="F24" i="27"/>
  <c r="AB24" i="27"/>
  <c r="G24" i="27"/>
  <c r="H24" i="27"/>
  <c r="I24" i="27"/>
  <c r="J24" i="27"/>
  <c r="K24" i="27"/>
  <c r="L24" i="27"/>
  <c r="M24" i="27"/>
  <c r="N24" i="27"/>
  <c r="O24" i="27"/>
  <c r="E24" i="27"/>
  <c r="D18" i="27"/>
  <c r="F23" i="27"/>
  <c r="AB23" i="27"/>
  <c r="G23" i="27"/>
  <c r="H23" i="27"/>
  <c r="I23" i="27"/>
  <c r="J23" i="27"/>
  <c r="K23" i="27"/>
  <c r="L23" i="27"/>
  <c r="M23" i="27"/>
  <c r="N23" i="27"/>
  <c r="O23" i="27"/>
  <c r="E23" i="27"/>
  <c r="F25" i="27"/>
  <c r="AB25" i="27"/>
  <c r="G25" i="27"/>
  <c r="H25" i="27"/>
  <c r="I25" i="27"/>
  <c r="J25" i="27"/>
  <c r="K25" i="27"/>
  <c r="M25" i="27"/>
  <c r="O25" i="27"/>
  <c r="E25" i="27"/>
  <c r="F35" i="27"/>
  <c r="AB35" i="27"/>
  <c r="G35" i="27"/>
  <c r="H35" i="27"/>
  <c r="I35" i="27"/>
  <c r="J35" i="27"/>
  <c r="K35" i="27"/>
  <c r="L35" i="27"/>
  <c r="M35" i="27"/>
  <c r="N35" i="27"/>
  <c r="O35" i="27"/>
  <c r="E35" i="27"/>
  <c r="F34" i="27"/>
  <c r="AB34" i="27"/>
  <c r="G34" i="27"/>
  <c r="H34" i="27"/>
  <c r="I34" i="27"/>
  <c r="J34" i="27"/>
  <c r="K34" i="27"/>
  <c r="L34" i="27"/>
  <c r="M34" i="27"/>
  <c r="N34" i="27"/>
  <c r="O34" i="27"/>
  <c r="E34" i="27"/>
  <c r="G6" i="27"/>
  <c r="F33" i="27"/>
  <c r="AB33" i="27"/>
  <c r="G33" i="27"/>
  <c r="H33" i="27"/>
  <c r="I33" i="27"/>
  <c r="J33" i="27"/>
  <c r="K33" i="27"/>
  <c r="L33" i="27"/>
  <c r="M33" i="27"/>
  <c r="N33" i="27"/>
  <c r="O33" i="27"/>
  <c r="E33" i="27"/>
  <c r="F13" i="27"/>
  <c r="AB13" i="27"/>
  <c r="G13" i="27"/>
  <c r="L14" i="27"/>
  <c r="H13" i="27"/>
  <c r="I13" i="27"/>
  <c r="N14" i="27"/>
  <c r="J13" i="27"/>
  <c r="K13" i="27"/>
  <c r="L13" i="27"/>
  <c r="M13" i="27"/>
  <c r="N13" i="27"/>
  <c r="F14" i="27"/>
  <c r="AB14" i="27"/>
  <c r="G14" i="27"/>
  <c r="H14" i="27"/>
  <c r="I14" i="27"/>
  <c r="J14" i="27"/>
  <c r="K14" i="27"/>
  <c r="M14" i="27"/>
  <c r="O13" i="27"/>
  <c r="O14" i="27"/>
  <c r="G6" i="26"/>
  <c r="F57" i="26"/>
  <c r="AB57" i="26"/>
  <c r="G57" i="26"/>
  <c r="H57" i="26"/>
  <c r="I57" i="26"/>
  <c r="J57" i="26"/>
  <c r="K57" i="26"/>
  <c r="L57" i="26"/>
  <c r="M57" i="26"/>
  <c r="N57" i="26"/>
  <c r="O57" i="26"/>
  <c r="E57" i="26"/>
  <c r="F58" i="26"/>
  <c r="AB58" i="26"/>
  <c r="G58" i="26"/>
  <c r="H58" i="26"/>
  <c r="I58" i="26"/>
  <c r="J58" i="26"/>
  <c r="K58" i="26"/>
  <c r="L58" i="26"/>
  <c r="M58" i="26"/>
  <c r="N58" i="26"/>
  <c r="O58" i="26"/>
  <c r="E58" i="26"/>
  <c r="D53" i="26"/>
  <c r="F46" i="26"/>
  <c r="AB46" i="26"/>
  <c r="G46" i="26"/>
  <c r="H46" i="26"/>
  <c r="I46" i="26"/>
  <c r="J46" i="26"/>
  <c r="K46" i="26"/>
  <c r="L46" i="26"/>
  <c r="M46" i="26"/>
  <c r="N46" i="26"/>
  <c r="O46" i="26"/>
  <c r="E46" i="26"/>
  <c r="F49" i="26"/>
  <c r="AB49" i="26"/>
  <c r="G49" i="26"/>
  <c r="H49" i="26"/>
  <c r="I49" i="26"/>
  <c r="J49" i="26"/>
  <c r="K49" i="26"/>
  <c r="L49" i="26"/>
  <c r="M49" i="26"/>
  <c r="N49" i="26"/>
  <c r="O49" i="26"/>
  <c r="E49" i="26"/>
  <c r="D42" i="26"/>
  <c r="F35" i="26"/>
  <c r="AB35" i="26"/>
  <c r="G35" i="26"/>
  <c r="H35" i="26"/>
  <c r="I35" i="26"/>
  <c r="J35" i="26"/>
  <c r="K35" i="26"/>
  <c r="L35" i="26"/>
  <c r="M35" i="26"/>
  <c r="N35" i="26"/>
  <c r="O35" i="26"/>
  <c r="E35" i="26"/>
  <c r="F36" i="26"/>
  <c r="AB36" i="26"/>
  <c r="G36" i="26"/>
  <c r="H36" i="26"/>
  <c r="I36" i="26"/>
  <c r="J36" i="26"/>
  <c r="K36" i="26"/>
  <c r="L36" i="26"/>
  <c r="M36" i="26"/>
  <c r="N36" i="26"/>
  <c r="O36" i="26"/>
  <c r="E36" i="26"/>
  <c r="D31" i="26"/>
  <c r="F24" i="26"/>
  <c r="AB24" i="26"/>
  <c r="G24" i="26"/>
  <c r="H24" i="26"/>
  <c r="I24" i="26"/>
  <c r="J24" i="26"/>
  <c r="K24" i="26"/>
  <c r="L24" i="26"/>
  <c r="M24" i="26"/>
  <c r="N24" i="26"/>
  <c r="O24" i="26"/>
  <c r="E24" i="26"/>
  <c r="F25" i="26"/>
  <c r="AB25" i="26"/>
  <c r="G25" i="26"/>
  <c r="H25" i="26"/>
  <c r="I25" i="26"/>
  <c r="J25" i="26"/>
  <c r="K25" i="26"/>
  <c r="L25" i="26"/>
  <c r="M25" i="26"/>
  <c r="N25" i="26"/>
  <c r="O25" i="26"/>
  <c r="E25" i="26"/>
  <c r="D20" i="26"/>
  <c r="F47" i="26"/>
  <c r="AB47" i="26"/>
  <c r="G47" i="26"/>
  <c r="H47" i="26"/>
  <c r="I47" i="26"/>
  <c r="J47" i="26"/>
  <c r="K47" i="26"/>
  <c r="L47" i="26"/>
  <c r="M47" i="26"/>
  <c r="N47" i="26"/>
  <c r="F48" i="26"/>
  <c r="AB48" i="26"/>
  <c r="G48" i="26"/>
  <c r="H48" i="26"/>
  <c r="I48" i="26"/>
  <c r="J48" i="26"/>
  <c r="K48" i="26"/>
  <c r="L48" i="26"/>
  <c r="M48" i="26"/>
  <c r="N48" i="26"/>
  <c r="O47" i="26"/>
  <c r="O48" i="26"/>
  <c r="F37" i="26"/>
  <c r="AB37" i="26"/>
  <c r="G37" i="26"/>
  <c r="H37" i="26"/>
  <c r="I37" i="26"/>
  <c r="J37" i="26"/>
  <c r="K37" i="26"/>
  <c r="L37" i="26"/>
  <c r="M37" i="26"/>
  <c r="N37" i="26"/>
  <c r="F38" i="26"/>
  <c r="AB38" i="26"/>
  <c r="G38" i="26"/>
  <c r="H38" i="26"/>
  <c r="I38" i="26"/>
  <c r="J38" i="26"/>
  <c r="K38" i="26"/>
  <c r="L38" i="26"/>
  <c r="M38" i="26"/>
  <c r="N38" i="26"/>
  <c r="O37" i="26"/>
  <c r="O38" i="26"/>
  <c r="F26" i="26"/>
  <c r="AB26" i="26"/>
  <c r="G26" i="26"/>
  <c r="H26" i="26"/>
  <c r="I26" i="26"/>
  <c r="J26" i="26"/>
  <c r="K26" i="26"/>
  <c r="L26" i="26"/>
  <c r="M26" i="26"/>
  <c r="N26" i="26"/>
  <c r="F27" i="26"/>
  <c r="AB27" i="26"/>
  <c r="G27" i="26"/>
  <c r="H27" i="26"/>
  <c r="I27" i="26"/>
  <c r="J27" i="26"/>
  <c r="K27" i="26"/>
  <c r="L27" i="26"/>
  <c r="M27" i="26"/>
  <c r="N27" i="26"/>
  <c r="O26" i="26"/>
  <c r="O27" i="26"/>
  <c r="F14" i="26"/>
  <c r="F15" i="26"/>
  <c r="F16" i="26"/>
  <c r="L15" i="26"/>
  <c r="AB14" i="26"/>
  <c r="N15" i="26"/>
  <c r="L14" i="26"/>
  <c r="M14" i="26"/>
  <c r="N14" i="26"/>
  <c r="AB15" i="26"/>
  <c r="M15" i="26"/>
  <c r="AB16" i="26"/>
  <c r="L16" i="26"/>
  <c r="M16" i="26"/>
  <c r="N16" i="26"/>
  <c r="D29" i="27"/>
  <c r="E13" i="27"/>
  <c r="E14" i="27"/>
  <c r="D10" i="27"/>
  <c r="E47" i="26"/>
  <c r="O16" i="26"/>
  <c r="O14" i="26"/>
  <c r="O15" i="26"/>
  <c r="E48" i="26"/>
  <c r="E38" i="26"/>
  <c r="E37" i="26"/>
  <c r="E27" i="26"/>
  <c r="E26" i="26"/>
  <c r="L4" i="1"/>
  <c r="L5" i="1"/>
  <c r="M5" i="1"/>
  <c r="M4" i="1"/>
  <c r="N4" i="1"/>
  <c r="L8" i="1"/>
  <c r="M8" i="1"/>
  <c r="Q8" i="1"/>
  <c r="N8" i="1"/>
  <c r="AB8" i="1"/>
  <c r="K21" i="1"/>
  <c r="L21" i="1"/>
  <c r="M21" i="1"/>
  <c r="K20" i="1"/>
  <c r="L20" i="1"/>
  <c r="M20" i="1"/>
  <c r="L19" i="1"/>
  <c r="M19" i="1"/>
  <c r="Q19" i="1"/>
  <c r="K17" i="1"/>
  <c r="L17" i="1"/>
  <c r="M17" i="1"/>
  <c r="L14" i="1"/>
  <c r="M14" i="1"/>
  <c r="L13" i="1"/>
  <c r="M13" i="1"/>
  <c r="N19" i="1"/>
  <c r="K18" i="1"/>
  <c r="L18" i="1"/>
  <c r="M18" i="1"/>
  <c r="L11" i="1"/>
  <c r="M11" i="1"/>
  <c r="N11" i="1"/>
  <c r="L12" i="1"/>
  <c r="M12" i="1"/>
  <c r="Q11" i="1"/>
  <c r="K16" i="1"/>
  <c r="L6" i="1"/>
  <c r="M6" i="1"/>
  <c r="Q6" i="1"/>
  <c r="L7" i="1"/>
  <c r="M7" i="1"/>
  <c r="Q7" i="1"/>
  <c r="L9" i="1"/>
  <c r="M9" i="1"/>
  <c r="L10" i="1"/>
  <c r="M10" i="1"/>
  <c r="Q10" i="1"/>
  <c r="L15" i="1"/>
  <c r="M15" i="1"/>
  <c r="Q15" i="1"/>
  <c r="L16" i="1"/>
  <c r="M16" i="1"/>
  <c r="Q16" i="1"/>
  <c r="Q17" i="1"/>
  <c r="N17" i="1"/>
  <c r="N15" i="1"/>
  <c r="N14" i="1"/>
  <c r="N10" i="1"/>
  <c r="AB9" i="1"/>
  <c r="AB7" i="1"/>
  <c r="N7" i="1"/>
  <c r="AE6" i="1"/>
  <c r="AC6" i="1"/>
  <c r="AB6" i="1"/>
  <c r="N6" i="1"/>
  <c r="AE5" i="1"/>
  <c r="AC5" i="1"/>
  <c r="AB5" i="1"/>
  <c r="AE4" i="1"/>
  <c r="AC4" i="1"/>
  <c r="AB4" i="1"/>
  <c r="Q4" i="1"/>
  <c r="Q9" i="1"/>
  <c r="N9" i="1"/>
  <c r="Q13" i="1"/>
  <c r="N13" i="1"/>
  <c r="Q21" i="1"/>
  <c r="N21" i="1"/>
  <c r="N18" i="1"/>
  <c r="Q18" i="1"/>
  <c r="N5" i="1"/>
  <c r="Q5" i="1"/>
  <c r="Q20" i="1"/>
  <c r="N20" i="1"/>
  <c r="Q12" i="1"/>
  <c r="Q14" i="1"/>
  <c r="N12" i="1"/>
  <c r="N16" i="1"/>
  <c r="G15" i="26"/>
  <c r="G16" i="26"/>
  <c r="G14" i="26"/>
</calcChain>
</file>

<file path=xl/sharedStrings.xml><?xml version="1.0" encoding="utf-8"?>
<sst xmlns="http://schemas.openxmlformats.org/spreadsheetml/2006/main" count="1663" uniqueCount="188">
  <si>
    <t>Simulation Results Standard Circuit 2.0T</t>
  </si>
  <si>
    <t xml:space="preserve">1 Second </t>
  </si>
  <si>
    <t>Run#</t>
  </si>
  <si>
    <t>Name</t>
  </si>
  <si>
    <t>Ride Height</t>
  </si>
  <si>
    <t>weight</t>
  </si>
  <si>
    <t>Boost</t>
  </si>
  <si>
    <t>Vmax</t>
  </si>
  <si>
    <t>Vmin</t>
  </si>
  <si>
    <t>Corner low speed</t>
  </si>
  <si>
    <t>Corner high speed</t>
  </si>
  <si>
    <t>Laptime</t>
  </si>
  <si>
    <t>Normalised 110s</t>
  </si>
  <si>
    <t>Delta time</t>
  </si>
  <si>
    <t>Delta</t>
  </si>
  <si>
    <t>Per 5 kg</t>
  </si>
  <si>
    <t>Baseline</t>
  </si>
  <si>
    <t>max</t>
  </si>
  <si>
    <t>10kg</t>
  </si>
  <si>
    <t>15kg</t>
  </si>
  <si>
    <t>Success ballast 20Kg</t>
  </si>
  <si>
    <t>25kg</t>
  </si>
  <si>
    <t>30kg</t>
  </si>
  <si>
    <t>Success ballast 40Kg</t>
  </si>
  <si>
    <t>55kg</t>
  </si>
  <si>
    <t>45kg</t>
  </si>
  <si>
    <t>Success ballast 60Kg</t>
  </si>
  <si>
    <t>Success ballast 80Kg</t>
  </si>
  <si>
    <t>Success ballast 100Kg</t>
  </si>
  <si>
    <t>Success ballast 120Kg</t>
  </si>
  <si>
    <t>Ride height -10</t>
  </si>
  <si>
    <t>Ride Height +10</t>
  </si>
  <si>
    <t>Ride Height +20</t>
  </si>
  <si>
    <t>张志强</t>
  </si>
  <si>
    <t>-0.5mm</t>
    <phoneticPr fontId="3" type="noConversion"/>
  </si>
  <si>
    <t>-1mm</t>
    <phoneticPr fontId="3" type="noConversion"/>
  </si>
  <si>
    <t>Restrictor -0.5mm</t>
    <phoneticPr fontId="3" type="noConversion"/>
  </si>
  <si>
    <t>Restrictor -1mm</t>
    <phoneticPr fontId="3" type="noConversion"/>
  </si>
  <si>
    <t>Restrictor -1.5mm</t>
    <phoneticPr fontId="3" type="noConversion"/>
  </si>
  <si>
    <t>-1.5mm</t>
    <phoneticPr fontId="3" type="noConversion"/>
  </si>
  <si>
    <t>Boost -0.1bar</t>
  </si>
  <si>
    <t>-0.1Bar</t>
  </si>
  <si>
    <t>Boost -0.2bar</t>
  </si>
  <si>
    <t>-0.2Bar</t>
  </si>
  <si>
    <t>max</t>
    <phoneticPr fontId="3" type="noConversion"/>
  </si>
  <si>
    <t>否</t>
    <phoneticPr fontId="3" type="noConversion"/>
  </si>
  <si>
    <t>车手</t>
    <rPh sb="0" eb="1">
      <t>che'shou</t>
    </rPh>
    <phoneticPr fontId="3" type="noConversion"/>
  </si>
  <si>
    <t>计算值</t>
    <rPh sb="0" eb="1">
      <t>ji'suan'zhi</t>
    </rPh>
    <phoneticPr fontId="3" type="noConversion"/>
  </si>
  <si>
    <t>车号</t>
    <rPh sb="0" eb="1">
      <t>che'hao</t>
    </rPh>
    <phoneticPr fontId="3" type="noConversion"/>
  </si>
  <si>
    <t>比值</t>
    <rPh sb="0" eb="1">
      <t>bi'zhi</t>
    </rPh>
    <phoneticPr fontId="3" type="noConversion"/>
  </si>
  <si>
    <t>标准圈时</t>
    <rPh sb="0" eb="1">
      <t>biao'zhun'quan'shi</t>
    </rPh>
    <phoneticPr fontId="3" type="noConversion"/>
  </si>
  <si>
    <t>排位赛</t>
    <rPh sb="0" eb="1">
      <t>pai'wei's</t>
    </rPh>
    <phoneticPr fontId="3" type="noConversion"/>
  </si>
  <si>
    <t>决赛1最快</t>
    <rPh sb="0" eb="1">
      <t>jue'sai'yi</t>
    </rPh>
    <rPh sb="3" eb="4">
      <t>zui'kuai</t>
    </rPh>
    <phoneticPr fontId="3" type="noConversion"/>
  </si>
  <si>
    <t>决赛1次快</t>
    <rPh sb="0" eb="1">
      <t>jue'sai</t>
    </rPh>
    <rPh sb="3" eb="4">
      <t>ci'kuai</t>
    </rPh>
    <phoneticPr fontId="3" type="noConversion"/>
  </si>
  <si>
    <t>决赛2最快</t>
    <rPh sb="0" eb="1">
      <t>jue'sai</t>
    </rPh>
    <rPh sb="3" eb="4">
      <t>zui'kuai</t>
    </rPh>
    <phoneticPr fontId="3" type="noConversion"/>
  </si>
  <si>
    <t>决赛2次快</t>
    <rPh sb="0" eb="1">
      <t>jue'sai</t>
    </rPh>
    <rPh sb="3" eb="4">
      <t>ci'kuai</t>
    </rPh>
    <phoneticPr fontId="3" type="noConversion"/>
  </si>
  <si>
    <t>排位赛计算</t>
    <rPh sb="0" eb="1">
      <t>pai'wei's</t>
    </rPh>
    <rPh sb="3" eb="4">
      <t>ji'suan</t>
    </rPh>
    <phoneticPr fontId="3" type="noConversion"/>
  </si>
  <si>
    <t>决赛1最快计算</t>
    <rPh sb="0" eb="1">
      <t>jue'sai</t>
    </rPh>
    <rPh sb="3" eb="4">
      <t>zui'kuai</t>
    </rPh>
    <rPh sb="5" eb="6">
      <t>ji'suan</t>
    </rPh>
    <phoneticPr fontId="3" type="noConversion"/>
  </si>
  <si>
    <t>决赛1次快计算</t>
    <rPh sb="0" eb="1">
      <t>jue'sai</t>
    </rPh>
    <rPh sb="3" eb="4">
      <t>ci'kuai</t>
    </rPh>
    <rPh sb="5" eb="6">
      <t>ji'suan</t>
    </rPh>
    <phoneticPr fontId="3" type="noConversion"/>
  </si>
  <si>
    <t>决赛2最快计算</t>
    <rPh sb="0" eb="1">
      <t>jue'sai</t>
    </rPh>
    <rPh sb="3" eb="4">
      <t>zui'kuai</t>
    </rPh>
    <rPh sb="5" eb="6">
      <t>ji'suan</t>
    </rPh>
    <phoneticPr fontId="3" type="noConversion"/>
  </si>
  <si>
    <t>决赛2次快计算</t>
    <rPh sb="0" eb="1">
      <t>jue'sai</t>
    </rPh>
    <rPh sb="3" eb="4">
      <t>ci'kuai</t>
    </rPh>
    <rPh sb="5" eb="6">
      <t>ji'suan</t>
    </rPh>
    <phoneticPr fontId="3" type="noConversion"/>
  </si>
  <si>
    <t>甄卓伟</t>
    <phoneticPr fontId="3" type="noConversion"/>
  </si>
  <si>
    <t>长安福特车队</t>
    <rPh sb="0" eb="1">
      <t>chang'an'fu't</t>
    </rPh>
    <rPh sb="4" eb="5">
      <t>che'dui</t>
    </rPh>
    <phoneticPr fontId="3" type="noConversion"/>
  </si>
  <si>
    <t>车型标准圈时</t>
    <rPh sb="0" eb="1">
      <t>che'xing</t>
    </rPh>
    <rPh sb="2" eb="3">
      <t>biao'zhun</t>
    </rPh>
    <rPh sb="4" eb="5">
      <t>quan'shi</t>
    </rPh>
    <phoneticPr fontId="3" type="noConversion"/>
  </si>
  <si>
    <t>是否触发平衡</t>
    <rPh sb="0" eb="1">
      <t>shi'f</t>
    </rPh>
    <rPh sb="2" eb="3">
      <t>chu'f</t>
    </rPh>
    <rPh sb="4" eb="5">
      <t>ping'h</t>
    </rPh>
    <phoneticPr fontId="3" type="noConversion"/>
  </si>
  <si>
    <t>车队名称</t>
    <rPh sb="0" eb="1">
      <t>che'dui</t>
    </rPh>
    <rPh sb="2" eb="3">
      <t>ming'c</t>
    </rPh>
    <phoneticPr fontId="3" type="noConversion"/>
  </si>
  <si>
    <t>车型名称</t>
    <rPh sb="0" eb="1">
      <t>che'xing</t>
    </rPh>
    <rPh sb="2" eb="3">
      <t>ming'c</t>
    </rPh>
    <phoneticPr fontId="3" type="noConversion"/>
  </si>
  <si>
    <t>东风悦达起亚车队</t>
    <rPh sb="0" eb="1">
      <t>dong'feng'yue'da</t>
    </rPh>
    <phoneticPr fontId="3" type="noConversion"/>
  </si>
  <si>
    <t>上汽大众333车队</t>
    <rPh sb="0" eb="1">
      <t>shang'qi'da'zhong</t>
    </rPh>
    <rPh sb="7" eb="8">
      <t>che'dui</t>
    </rPh>
    <phoneticPr fontId="3" type="noConversion"/>
  </si>
  <si>
    <t>排名</t>
    <rPh sb="0" eb="1">
      <t>pai'ming</t>
    </rPh>
    <phoneticPr fontId="3" type="noConversion"/>
  </si>
  <si>
    <t>最快车手</t>
    <rPh sb="0" eb="1">
      <t>zui'kuai</t>
    </rPh>
    <phoneticPr fontId="3" type="noConversion"/>
  </si>
  <si>
    <t>最快圈时</t>
    <rPh sb="0" eb="1">
      <t>zui'kuai</t>
    </rPh>
    <rPh sb="2" eb="3">
      <t>quan'shi</t>
    </rPh>
    <phoneticPr fontId="3" type="noConversion"/>
  </si>
  <si>
    <t>全场平均圈时</t>
    <rPh sb="0" eb="1">
      <t>quan'c</t>
    </rPh>
    <rPh sb="2" eb="3">
      <t>ping'jun</t>
    </rPh>
    <rPh sb="4" eb="5">
      <t>quan'shi</t>
    </rPh>
    <phoneticPr fontId="3" type="noConversion"/>
  </si>
  <si>
    <t>平衡触发条件</t>
    <rPh sb="0" eb="1">
      <t>ping'h</t>
    </rPh>
    <rPh sb="2" eb="3">
      <t>chu'fa</t>
    </rPh>
    <rPh sb="4" eb="5">
      <t>tiao'jian</t>
    </rPh>
    <phoneticPr fontId="3" type="noConversion"/>
  </si>
  <si>
    <t>何晓乐</t>
    <rPh sb="0" eb="2">
      <t>he'xiao'l</t>
    </rPh>
    <phoneticPr fontId="3" type="noConversion"/>
  </si>
  <si>
    <t>朱戴维</t>
    <rPh sb="0" eb="2">
      <t>zhu'dai'we</t>
    </rPh>
    <phoneticPr fontId="18" type="noConversion"/>
  </si>
  <si>
    <t>朱胡安</t>
    <rPh sb="0" eb="2">
      <t>zhu'hua</t>
    </rPh>
    <phoneticPr fontId="3" type="noConversion"/>
  </si>
  <si>
    <t>张臻东</t>
    <rPh sb="0" eb="2">
      <t>zhang'zhen'don</t>
    </rPh>
    <phoneticPr fontId="3" type="noConversion"/>
  </si>
  <si>
    <t>车型表现力分析-2019</t>
    <rPh sb="5" eb="6">
      <t>fen'xi</t>
    </rPh>
    <phoneticPr fontId="3" type="noConversion"/>
  </si>
  <si>
    <t>第一分站 广东国际赛车场                       比赛日期：5月10-12日                    赛道长度：2.8km</t>
    <rPh sb="0" eb="1">
      <t>di'wufen'zhanwu'hjie'dao's</t>
    </rPh>
    <phoneticPr fontId="3" type="noConversion"/>
  </si>
  <si>
    <t>崔岳</t>
    <rPh sb="0" eb="2">
      <t>zhang'zhi</t>
    </rPh>
    <phoneticPr fontId="3" type="noConversion"/>
  </si>
  <si>
    <t>北京汽车车队</t>
  </si>
  <si>
    <t>全新凌度</t>
    <phoneticPr fontId="3" type="noConversion"/>
  </si>
  <si>
    <t>新一代福克斯</t>
    <rPh sb="0" eb="1">
      <t>quan'xin</t>
    </rPh>
    <rPh sb="2" eb="3">
      <t>fu't</t>
    </rPh>
    <rPh sb="4" eb="5">
      <t>fu'ke'si</t>
    </rPh>
    <phoneticPr fontId="3" type="noConversion"/>
  </si>
  <si>
    <t>韩寒</t>
    <rPh sb="0" eb="2">
      <t>yang'fa</t>
    </rPh>
    <phoneticPr fontId="18" type="noConversion"/>
  </si>
  <si>
    <t>傅军飞</t>
    <rPh sb="0" eb="2">
      <t>cui'yu</t>
    </rPh>
    <phoneticPr fontId="18" type="noConversion"/>
  </si>
  <si>
    <t>李英健</t>
    <rPh sb="0" eb="2">
      <t>cao'hong'we</t>
    </rPh>
    <phoneticPr fontId="3" type="noConversion"/>
  </si>
  <si>
    <t>詹家图</t>
    <rPh sb="0" eb="2">
      <t>wang'ri</t>
    </rPh>
    <phoneticPr fontId="3" type="noConversion"/>
  </si>
  <si>
    <t>曹宏炜</t>
    <rPh sb="0" eb="2">
      <t>xie'xin</t>
    </rPh>
    <phoneticPr fontId="3" type="noConversion"/>
  </si>
  <si>
    <t>崔岳</t>
    <phoneticPr fontId="18" type="noConversion"/>
  </si>
  <si>
    <t>广汽丰田车队</t>
    <rPh sb="0" eb="1">
      <t>dong'feng'yue'da</t>
    </rPh>
    <phoneticPr fontId="3" type="noConversion"/>
  </si>
  <si>
    <t>雷凌</t>
    <rPh sb="0" eb="1">
      <t>xi</t>
    </rPh>
    <phoneticPr fontId="3" type="noConversion"/>
  </si>
  <si>
    <t>张汉标</t>
    <phoneticPr fontId="18" type="noConversion"/>
  </si>
  <si>
    <t>林立峰</t>
    <rPh sb="0" eb="2">
      <t>xie'xin</t>
    </rPh>
    <phoneticPr fontId="3" type="noConversion"/>
  </si>
  <si>
    <t>全新一代K3</t>
    <rPh sb="0" eb="1">
      <t>xi</t>
    </rPh>
    <phoneticPr fontId="3" type="noConversion"/>
  </si>
  <si>
    <t>全新绅宝D50</t>
    <rPh sb="0" eb="1">
      <t>quan'xi</t>
    </rPh>
    <phoneticPr fontId="3" type="noConversion"/>
  </si>
  <si>
    <t>是</t>
    <phoneticPr fontId="18" type="noConversion"/>
  </si>
  <si>
    <t>星之路车队</t>
    <phoneticPr fontId="18" type="noConversion"/>
  </si>
  <si>
    <t>纵横车队</t>
    <rPh sb="0" eb="1">
      <t>shang'qi'da'zhongche'dui</t>
    </rPh>
    <phoneticPr fontId="3" type="noConversion"/>
  </si>
  <si>
    <t>新瑞纳</t>
    <phoneticPr fontId="3" type="noConversion"/>
  </si>
  <si>
    <t>传祺 GA3S</t>
    <rPh sb="0" eb="1">
      <t>quan'xi</t>
    </rPh>
    <phoneticPr fontId="3" type="noConversion"/>
  </si>
  <si>
    <t>东风风神车队</t>
    <rPh sb="0" eb="1">
      <t>chang'an'fu't</t>
    </rPh>
    <rPh sb="4" eb="5">
      <t>che'dui</t>
    </rPh>
    <phoneticPr fontId="3" type="noConversion"/>
  </si>
  <si>
    <t>D53</t>
    <rPh sb="0" eb="1">
      <t>quan'xin</t>
    </rPh>
    <rPh sb="2" eb="3">
      <t>fu'tfu'ke'si</t>
    </rPh>
    <phoneticPr fontId="3" type="noConversion"/>
  </si>
  <si>
    <t>杨帆</t>
    <rPh sb="0" eb="2">
      <t>zhang'zhi</t>
    </rPh>
    <phoneticPr fontId="3" type="noConversion"/>
  </si>
  <si>
    <t>孙安宁</t>
    <rPh sb="0" eb="2">
      <t>zhu'dai'we</t>
    </rPh>
    <phoneticPr fontId="18" type="noConversion"/>
  </si>
  <si>
    <t>吴旻</t>
    <rPh sb="0" eb="2">
      <t>zhu'hua</t>
    </rPh>
    <phoneticPr fontId="3" type="noConversion"/>
  </si>
  <si>
    <t>杨帆</t>
    <rPh sb="0" eb="2">
      <t>yang'fa</t>
    </rPh>
    <phoneticPr fontId="18" type="noConversion"/>
  </si>
  <si>
    <t>闫闯</t>
    <rPh sb="0" eb="2">
      <t>zhang'zhen'don</t>
    </rPh>
    <phoneticPr fontId="3" type="noConversion"/>
  </si>
  <si>
    <t>吴晓峰</t>
    <phoneticPr fontId="18" type="noConversion"/>
  </si>
  <si>
    <t>鲁子房</t>
    <rPh sb="0" eb="2">
      <t>cui'yu</t>
    </rPh>
    <phoneticPr fontId="18" type="noConversion"/>
  </si>
  <si>
    <t>谢欣哲</t>
    <rPh sb="0" eb="2">
      <t>he'xiao'l</t>
    </rPh>
    <phoneticPr fontId="3" type="noConversion"/>
  </si>
  <si>
    <t>黄福金</t>
    <phoneticPr fontId="3" type="noConversion"/>
  </si>
  <si>
    <t>杨曦</t>
    <rPh sb="0" eb="2">
      <t>cao'hong'we</t>
    </rPh>
    <phoneticPr fontId="3" type="noConversion"/>
  </si>
  <si>
    <t>否</t>
    <phoneticPr fontId="18" type="noConversion"/>
  </si>
  <si>
    <t>亚当·摩根</t>
    <rPh sb="0" eb="2">
      <t>ou'yan</t>
    </rPh>
    <phoneticPr fontId="18" type="noConversion"/>
  </si>
  <si>
    <t>艾明达</t>
    <phoneticPr fontId="18" type="noConversion"/>
  </si>
  <si>
    <t>亚历克斯·丰塔纳</t>
    <phoneticPr fontId="18" type="noConversion"/>
  </si>
  <si>
    <t>-</t>
    <phoneticPr fontId="18" type="noConversion"/>
  </si>
  <si>
    <t>≤101.3</t>
    <phoneticPr fontId="18" type="noConversion"/>
  </si>
  <si>
    <t>欧阳若曦</t>
    <rPh sb="0" eb="2">
      <t>ou'yan</t>
    </rPh>
    <phoneticPr fontId="18" type="noConversion"/>
  </si>
  <si>
    <t>罗伯特·荷夫</t>
    <rPh sb="0" eb="2">
      <t>zhang'zhi</t>
    </rPh>
    <phoneticPr fontId="3" type="noConversion"/>
  </si>
  <si>
    <t>罗伯特·荷夫</t>
    <rPh sb="0" eb="2">
      <t>yang'fa</t>
    </rPh>
    <phoneticPr fontId="18" type="noConversion"/>
  </si>
  <si>
    <t>潘德俊</t>
    <rPh sb="0" eb="2">
      <t>cao'hong'we</t>
    </rPh>
    <phoneticPr fontId="3" type="noConversion"/>
  </si>
  <si>
    <t>叶弘历</t>
    <phoneticPr fontId="18" type="noConversion"/>
  </si>
  <si>
    <t>孙超</t>
    <phoneticPr fontId="18" type="noConversion"/>
  </si>
  <si>
    <t>刘洋</t>
    <rPh sb="0" eb="2">
      <t>xie'xin</t>
    </rPh>
    <phoneticPr fontId="3" type="noConversion"/>
  </si>
  <si>
    <t>≤100.2</t>
    <phoneticPr fontId="18" type="noConversion"/>
  </si>
  <si>
    <t>孙安宁</t>
    <phoneticPr fontId="18" type="noConversion"/>
  </si>
  <si>
    <t>李嘉楠</t>
    <rPh sb="0" eb="2">
      <t>zhu'dai'we</t>
    </rPh>
    <phoneticPr fontId="18" type="noConversion"/>
  </si>
  <si>
    <t>李惠玮</t>
    <rPh sb="0" eb="2">
      <t>he'xiao'l</t>
    </rPh>
    <phoneticPr fontId="3" type="noConversion"/>
  </si>
  <si>
    <t>夏怡立</t>
    <rPh sb="0" eb="2">
      <t>cui'yu</t>
    </rPh>
    <phoneticPr fontId="18" type="noConversion"/>
  </si>
  <si>
    <t>奕炫</t>
    <rPh sb="0" eb="1">
      <t>quan'xinfu'tfu'ke'si</t>
    </rPh>
    <phoneticPr fontId="3" type="noConversion"/>
  </si>
  <si>
    <t>第二分站 上汽国际赛车场                       比赛日期：5月31-6日2日                    赛道长度：5.451km</t>
    <rPh sb="0" eb="1">
      <t>di'wufen'zhanwu'hjie'dao's</t>
    </rPh>
    <phoneticPr fontId="3" type="noConversion"/>
  </si>
  <si>
    <t>第三分站 上海天马赛车场                       比赛日期：6月21-6日23日                    赛道长度：2.063km</t>
    <rPh sb="0" eb="1">
      <t>di'wufen'zhanwu'hjie'dao's</t>
    </rPh>
    <phoneticPr fontId="3" type="noConversion"/>
  </si>
  <si>
    <t>艾明达</t>
    <rPh sb="0" eb="2">
      <t>zhang'zhi</t>
    </rPh>
    <phoneticPr fontId="3" type="noConversion"/>
  </si>
  <si>
    <t>朱胡安</t>
    <rPh sb="0" eb="2">
      <t>zhu'dai'we</t>
    </rPh>
    <phoneticPr fontId="18" type="noConversion"/>
  </si>
  <si>
    <t>亚当·摩根</t>
    <rPh sb="0" eb="2">
      <t>zhu'hua</t>
    </rPh>
    <phoneticPr fontId="3" type="noConversion"/>
  </si>
  <si>
    <t>朱戴维</t>
    <rPh sb="0" eb="2">
      <t>ou'yan</t>
    </rPh>
    <phoneticPr fontId="18" type="noConversion"/>
  </si>
  <si>
    <t>王睿</t>
    <rPh sb="0" eb="2">
      <t>yang'fa</t>
    </rPh>
    <phoneticPr fontId="18" type="noConversion"/>
  </si>
  <si>
    <t>傅军飞</t>
    <rPh sb="0" eb="2">
      <t>zhang'zhen'don</t>
    </rPh>
    <phoneticPr fontId="3" type="noConversion"/>
  </si>
  <si>
    <t>张臻东</t>
    <phoneticPr fontId="18" type="noConversion"/>
  </si>
  <si>
    <t>艾明达</t>
    <rPh sb="0" eb="2">
      <t>cui'yu</t>
    </rPh>
    <phoneticPr fontId="18" type="noConversion"/>
  </si>
  <si>
    <t>唐伟枫</t>
    <rPh sb="0" eb="2">
      <t>he'xiao'l</t>
    </rPh>
    <phoneticPr fontId="3" type="noConversion"/>
  </si>
  <si>
    <t>詹家图</t>
    <phoneticPr fontId="3" type="noConversion"/>
  </si>
  <si>
    <t>奥利奥拉</t>
    <rPh sb="0" eb="2">
      <t>wang'ri</t>
    </rPh>
    <phoneticPr fontId="3" type="noConversion"/>
  </si>
  <si>
    <t>张大胜</t>
    <rPh sb="0" eb="2">
      <t>xie'xin</t>
    </rPh>
    <phoneticPr fontId="3" type="noConversion"/>
  </si>
  <si>
    <t>曹宏炜</t>
    <phoneticPr fontId="18" type="noConversion"/>
  </si>
  <si>
    <t>邓保维</t>
    <phoneticPr fontId="18" type="noConversion"/>
  </si>
  <si>
    <t>孙超</t>
    <rPh sb="0" eb="2">
      <t>xie'xin</t>
    </rPh>
    <phoneticPr fontId="3" type="noConversion"/>
  </si>
  <si>
    <t>≤100.7</t>
    <phoneticPr fontId="18" type="noConversion"/>
  </si>
  <si>
    <t>李晓鹏</t>
    <rPh sb="0" eb="2">
      <t>zhu'dai'we</t>
    </rPh>
    <phoneticPr fontId="18" type="noConversion"/>
  </si>
  <si>
    <t>孙安宁</t>
    <rPh sb="0" eb="2">
      <t>zhu'hua</t>
    </rPh>
    <phoneticPr fontId="3" type="noConversion"/>
  </si>
  <si>
    <t>吴晓峰</t>
    <rPh sb="0" eb="2">
      <t>zhang'zhen'don</t>
    </rPh>
    <phoneticPr fontId="3" type="noConversion"/>
  </si>
  <si>
    <t>闫闯</t>
    <phoneticPr fontId="18" type="noConversion"/>
  </si>
  <si>
    <t>第四分站 浙江国际赛车场                       比赛日期：7月5-7日                    赛道长度：3.238km</t>
    <rPh sb="0" eb="1">
      <t>di'wufen'zhanwu'hjie'dao's</t>
    </rPh>
    <phoneticPr fontId="3" type="noConversion"/>
  </si>
  <si>
    <t>甄卓伟</t>
    <rPh sb="0" eb="2">
      <t>he'xiao'l</t>
    </rPh>
    <phoneticPr fontId="3" type="noConversion"/>
  </si>
  <si>
    <t>刘泽煊</t>
    <rPh sb="0" eb="2">
      <t>cao'hong'we</t>
    </rPh>
    <phoneticPr fontId="3" type="noConversion"/>
  </si>
  <si>
    <t>何晓乐</t>
    <rPh sb="0" eb="2">
      <t>wang'ri</t>
    </rPh>
    <phoneticPr fontId="3" type="noConversion"/>
  </si>
  <si>
    <t>黄福金</t>
    <rPh sb="0" eb="2">
      <t>he'xiao'l</t>
    </rPh>
    <phoneticPr fontId="3" type="noConversion"/>
  </si>
  <si>
    <t>杨曦</t>
    <phoneticPr fontId="3" type="noConversion"/>
  </si>
  <si>
    <t>李惠玮</t>
    <rPh sb="0" eb="2">
      <t>cao'hong'we</t>
    </rPh>
    <phoneticPr fontId="3" type="noConversion"/>
  </si>
  <si>
    <t>杨帆</t>
    <rPh sb="0" eb="2">
      <t>zhang'zhen'don</t>
    </rPh>
    <phoneticPr fontId="3" type="noConversion"/>
  </si>
  <si>
    <t>朱元杰</t>
    <rPh sb="0" eb="2">
      <t>yang'fa</t>
    </rPh>
    <phoneticPr fontId="18" type="noConversion"/>
  </si>
  <si>
    <t>朱元杰</t>
    <phoneticPr fontId="18" type="noConversion"/>
  </si>
  <si>
    <t>欧阳若曦</t>
    <rPh sb="0" eb="2">
      <t>zhu'hua</t>
    </rPh>
    <phoneticPr fontId="3" type="noConversion"/>
  </si>
  <si>
    <t>第五分站 宁波国际赛道                       比赛日期：9月13-15日                    赛道长度：4.01km</t>
    <rPh sb="0" eb="1">
      <t>di'wufen'zhanwu'hjie'dao's</t>
    </rPh>
    <phoneticPr fontId="3" type="noConversion"/>
  </si>
  <si>
    <t>佩佩·奥利奥拉</t>
    <rPh sb="0" eb="2">
      <t>cao'hong'we</t>
    </rPh>
    <phoneticPr fontId="3" type="noConversion"/>
  </si>
  <si>
    <t>阿历克斯·丰塔那</t>
    <rPh sb="0" eb="2">
      <t>xie'xin</t>
    </rPh>
    <phoneticPr fontId="3" type="noConversion"/>
  </si>
  <si>
    <t>佩佩·奥利奥拉</t>
    <phoneticPr fontId="18" type="noConversion"/>
  </si>
  <si>
    <t>刘洋</t>
    <phoneticPr fontId="18" type="noConversion"/>
  </si>
  <si>
    <t>≤100.5</t>
    <phoneticPr fontId="18" type="noConversion"/>
  </si>
  <si>
    <t>郑越</t>
    <rPh sb="0" eb="2">
      <t>cao'hong'we</t>
    </rPh>
    <phoneticPr fontId="3" type="noConversion"/>
  </si>
  <si>
    <t>第六分站 株洲国际赛车场                       比赛日期：10月25-27日                    赛道长度：3.77km</t>
    <rPh sb="0" eb="1">
      <t>di'wufen'zhanwu'hjie'dao's</t>
    </rPh>
    <phoneticPr fontId="3" type="noConversion"/>
  </si>
  <si>
    <t>科林·特金顿</t>
    <rPh sb="0" eb="2">
      <t>yang'fa</t>
    </rPh>
    <phoneticPr fontId="18" type="noConversion"/>
  </si>
  <si>
    <t>刘文龙</t>
    <rPh sb="0" eb="2">
      <t>zhang'zhen'don</t>
    </rPh>
    <phoneticPr fontId="3" type="noConversion"/>
  </si>
  <si>
    <t>王日昇</t>
    <phoneticPr fontId="3" type="noConversion"/>
  </si>
  <si>
    <t>佩佩·奥利奥拉</t>
    <rPh sb="0" eb="2">
      <t>wang'ri</t>
    </rPh>
    <phoneticPr fontId="3" type="noConversion"/>
  </si>
  <si>
    <t>何晓乐</t>
    <rPh sb="0" eb="2">
      <t>cao'hong'we</t>
    </rPh>
    <phoneticPr fontId="3" type="noConversion"/>
  </si>
  <si>
    <t>张志强</t>
    <phoneticPr fontId="18" type="noConversion"/>
  </si>
  <si>
    <t>≤100.9</t>
    <phoneticPr fontId="18" type="noConversion"/>
  </si>
  <si>
    <t>第七分站 上汽国际赛车场                       比赛日期：5月31-6日2日                    赛道长度：5.451km</t>
    <rPh sb="0" eb="1">
      <t>di'wufen'zhanwu'hjie'dao's</t>
    </rPh>
    <phoneticPr fontId="3" type="noConversion"/>
  </si>
  <si>
    <t>艾明达</t>
    <rPh sb="0" eb="2">
      <t>yang'fa</t>
    </rPh>
    <phoneticPr fontId="18" type="noConversion"/>
  </si>
  <si>
    <t>张臻东</t>
    <rPh sb="0" eb="2">
      <t>cui'yu</t>
    </rPh>
    <phoneticPr fontId="18" type="noConversion"/>
  </si>
  <si>
    <t>傅军飞</t>
    <phoneticPr fontId="18" type="noConversion"/>
  </si>
  <si>
    <t>罗伯特·荷夫</t>
    <rPh sb="0" eb="2">
      <t>zhang'zhen'don</t>
    </rPh>
    <phoneticPr fontId="3" type="noConversion"/>
  </si>
  <si>
    <t>张志强</t>
    <rPh sb="0" eb="2">
      <t>xie'xin</t>
    </rPh>
    <phoneticPr fontId="3" type="noConversion"/>
  </si>
  <si>
    <t>亚力克斯·范特拿</t>
    <phoneticPr fontId="18" type="noConversion"/>
  </si>
  <si>
    <t>林立峰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</si>
</sst>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0.0_ "/>
    <numFmt numFmtId="177" formatCode="0.000_ "/>
    <numFmt numFmtId="178" formatCode="0.000_);[Red]\(0.000\)"/>
    <numFmt numFmtId="179" formatCode="0.0_);[Red]\(0.0\)"/>
    <numFmt numFmtId="180" formatCode="mm:ss\."/>
    <numFmt numFmtId="181" formatCode="0.00&quot;s&quot;"/>
    <numFmt numFmtId="182" formatCode="0.000"/>
    <numFmt numFmtId="183" formatCode="mm:ss.00"/>
    <numFmt numFmtId="184" formatCode="0.000000000000000_ "/>
    <numFmt numFmtId="185" formatCode="0_);[Red]\(0\)"/>
    <numFmt numFmtId="186" formatCode="0_ "/>
    <numFmt numFmtId="187" formatCode="0.0"/>
  </numFmts>
  <fonts count="26">
    <font>
      <sz val="11"/>
      <color theme="1"/>
      <name val="宋体"/>
      <charset val="134"/>
      <scheme val="minor"/>
    </font>
    <font>
      <sz val="11"/>
      <color theme="1"/>
      <name val="Helvetica"/>
      <family val="2"/>
    </font>
    <font>
      <sz val="11"/>
      <color theme="1"/>
      <name val="微软雅黑"/>
      <family val="3"/>
      <charset val="134"/>
    </font>
    <font>
      <sz val="9"/>
      <name val="宋体"/>
      <family val="3"/>
      <charset val="136"/>
      <scheme val="minor"/>
    </font>
    <font>
      <u/>
      <sz val="11"/>
      <color theme="10"/>
      <name val="宋体"/>
      <family val="3"/>
      <charset val="134"/>
      <scheme val="minor"/>
    </font>
    <font>
      <u/>
      <sz val="11"/>
      <color theme="11"/>
      <name val="宋体"/>
      <family val="3"/>
      <charset val="134"/>
      <scheme val="minor"/>
    </font>
    <font>
      <sz val="11"/>
      <color theme="3"/>
      <name val="微软雅黑"/>
      <family val="3"/>
      <charset val="134"/>
    </font>
    <font>
      <b/>
      <sz val="14"/>
      <color theme="4"/>
      <name val="微软雅黑"/>
      <family val="2"/>
      <charset val="134"/>
    </font>
    <font>
      <b/>
      <sz val="10"/>
      <color rgb="FFFFFFFF"/>
      <name val="微软雅黑"/>
      <family val="2"/>
      <charset val="134"/>
    </font>
    <font>
      <sz val="10"/>
      <name val="微软雅黑"/>
      <family val="3"/>
      <charset val="134"/>
    </font>
    <font>
      <sz val="10"/>
      <color theme="1"/>
      <name val="微软雅黑"/>
      <family val="3"/>
      <charset val="134"/>
    </font>
    <font>
      <sz val="10"/>
      <color theme="0"/>
      <name val="微软雅黑"/>
      <family val="3"/>
      <charset val="134"/>
    </font>
    <font>
      <b/>
      <sz val="11"/>
      <color rgb="FF375888"/>
      <name val="微软雅黑"/>
      <family val="3"/>
      <charset val="134"/>
    </font>
    <font>
      <b/>
      <sz val="11"/>
      <color rgb="FF375888"/>
      <name val="Helvetica"/>
      <family val="2"/>
    </font>
    <font>
      <sz val="10"/>
      <color theme="3"/>
      <name val="微软雅黑"/>
      <family val="3"/>
      <charset val="134"/>
    </font>
    <font>
      <sz val="10"/>
      <color rgb="FFFF0000"/>
      <name val="微软雅黑"/>
      <family val="3"/>
      <charset val="134"/>
    </font>
    <font>
      <sz val="10"/>
      <color rgb="FFFF0000"/>
      <name val="微软雅黑"/>
      <family val="2"/>
      <charset val="134"/>
    </font>
    <font>
      <b/>
      <sz val="11"/>
      <color rgb="FF375888"/>
      <name val="微软雅黑"/>
      <family val="2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name val="Helvetica"/>
      <family val="2"/>
    </font>
    <font>
      <sz val="11"/>
      <color theme="1"/>
      <name val="宋体"/>
      <family val="3"/>
      <charset val="134"/>
      <scheme val="minor"/>
    </font>
    <font>
      <sz val="10"/>
      <name val="微软雅黑"/>
      <family val="2"/>
      <charset val="134"/>
    </font>
    <font>
      <sz val="11"/>
      <color rgb="FFFF0000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0"/>
      <color theme="1"/>
      <name val="微软雅黑"/>
      <family val="2"/>
      <charset val="134"/>
    </font>
  </fonts>
  <fills count="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385888"/>
        <bgColor rgb="FF000000"/>
      </patternFill>
    </fill>
    <fill>
      <patternFill patternType="solid">
        <fgColor rgb="FFEBEBFF"/>
        <bgColor indexed="64"/>
      </patternFill>
    </fill>
    <fill>
      <patternFill patternType="solid">
        <fgColor rgb="FF375888"/>
        <bgColor rgb="FF000000"/>
      </patternFill>
    </fill>
  </fills>
  <borders count="14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theme="3" tint="0.59996337778862885"/>
      </left>
      <right/>
      <top style="medium">
        <color theme="3" tint="0.59996337778862885"/>
      </top>
      <bottom style="medium">
        <color theme="3" tint="0.59996337778862885"/>
      </bottom>
      <diagonal/>
    </border>
    <border>
      <left/>
      <right style="medium">
        <color theme="3" tint="0.59996337778862885"/>
      </right>
      <top style="medium">
        <color theme="3" tint="0.59996337778862885"/>
      </top>
      <bottom style="medium">
        <color theme="3" tint="0.59996337778862885"/>
      </bottom>
      <diagonal/>
    </border>
    <border>
      <left/>
      <right style="medium">
        <color theme="3" tint="0.59996337778862885"/>
      </right>
      <top/>
      <bottom/>
      <diagonal/>
    </border>
    <border>
      <left style="medium">
        <color theme="3" tint="0.59996337778862885"/>
      </left>
      <right/>
      <top/>
      <bottom/>
      <diagonal/>
    </border>
    <border>
      <left/>
      <right/>
      <top style="medium">
        <color theme="3" tint="0.59996337778862885"/>
      </top>
      <bottom style="medium">
        <color theme="3" tint="0.59996337778862885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</borders>
  <cellStyleXfs count="5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24">
    <xf numFmtId="0" fontId="0" fillId="0" borderId="0" xfId="0"/>
    <xf numFmtId="0" fontId="1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2" fillId="0" borderId="0" xfId="0" applyFont="1"/>
    <xf numFmtId="0" fontId="2" fillId="0" borderId="0" xfId="0" applyNumberFormat="1" applyFont="1"/>
    <xf numFmtId="0" fontId="2" fillId="0" borderId="0" xfId="0" applyFont="1" applyAlignment="1">
      <alignment horizontal="center"/>
    </xf>
    <xf numFmtId="0" fontId="2" fillId="2" borderId="0" xfId="0" applyFont="1" applyFill="1" applyBorder="1" applyAlignment="1">
      <alignment horizontal="center"/>
    </xf>
    <xf numFmtId="2" fontId="2" fillId="2" borderId="0" xfId="0" applyNumberFormat="1" applyFont="1" applyFill="1" applyBorder="1" applyAlignment="1">
      <alignment horizontal="center"/>
    </xf>
    <xf numFmtId="180" fontId="2" fillId="2" borderId="0" xfId="0" applyNumberFormat="1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left"/>
    </xf>
    <xf numFmtId="2" fontId="2" fillId="3" borderId="0" xfId="0" applyNumberFormat="1" applyFont="1" applyFill="1" applyBorder="1" applyAlignment="1">
      <alignment horizontal="center"/>
    </xf>
    <xf numFmtId="183" fontId="2" fillId="3" borderId="0" xfId="0" applyNumberFormat="1" applyFont="1" applyFill="1" applyBorder="1" applyAlignment="1">
      <alignment horizontal="center"/>
    </xf>
    <xf numFmtId="181" fontId="2" fillId="3" borderId="0" xfId="0" applyNumberFormat="1" applyFont="1" applyFill="1" applyBorder="1" applyAlignment="1">
      <alignment horizontal="center"/>
    </xf>
    <xf numFmtId="10" fontId="2" fillId="3" borderId="0" xfId="0" applyNumberFormat="1" applyFont="1" applyFill="1" applyBorder="1" applyAlignment="1">
      <alignment horizontal="center"/>
    </xf>
    <xf numFmtId="2" fontId="2" fillId="0" borderId="0" xfId="0" applyNumberFormat="1" applyFont="1"/>
    <xf numFmtId="182" fontId="2" fillId="0" borderId="0" xfId="0" applyNumberFormat="1" applyFont="1"/>
    <xf numFmtId="2" fontId="2" fillId="0" borderId="0" xfId="0" applyNumberFormat="1" applyFont="1" applyAlignment="1">
      <alignment horizontal="center"/>
    </xf>
    <xf numFmtId="0" fontId="2" fillId="4" borderId="0" xfId="0" applyFont="1" applyFill="1" applyBorder="1" applyAlignment="1">
      <alignment horizontal="left"/>
    </xf>
    <xf numFmtId="2" fontId="2" fillId="4" borderId="0" xfId="0" applyNumberFormat="1" applyFont="1" applyFill="1" applyBorder="1" applyAlignment="1">
      <alignment horizontal="center"/>
    </xf>
    <xf numFmtId="183" fontId="2" fillId="4" borderId="0" xfId="0" applyNumberFormat="1" applyFont="1" applyFill="1" applyBorder="1" applyAlignment="1">
      <alignment horizontal="center"/>
    </xf>
    <xf numFmtId="184" fontId="2" fillId="0" borderId="0" xfId="0" applyNumberFormat="1" applyFont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quotePrefix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183" fontId="2" fillId="0" borderId="0" xfId="0" applyNumberFormat="1" applyFont="1" applyBorder="1" applyAlignment="1">
      <alignment horizontal="center"/>
    </xf>
    <xf numFmtId="181" fontId="2" fillId="0" borderId="0" xfId="0" applyNumberFormat="1" applyFont="1" applyBorder="1" applyAlignment="1">
      <alignment horizontal="center"/>
    </xf>
    <xf numFmtId="10" fontId="2" fillId="0" borderId="0" xfId="0" applyNumberFormat="1" applyFont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2" fontId="2" fillId="5" borderId="0" xfId="0" applyNumberFormat="1" applyFont="1" applyFill="1" applyBorder="1" applyAlignment="1">
      <alignment horizontal="center"/>
    </xf>
    <xf numFmtId="181" fontId="2" fillId="5" borderId="0" xfId="0" applyNumberFormat="1" applyFont="1" applyFill="1" applyBorder="1" applyAlignment="1">
      <alignment horizontal="center"/>
    </xf>
    <xf numFmtId="10" fontId="2" fillId="5" borderId="0" xfId="0" applyNumberFormat="1" applyFont="1" applyFill="1" applyBorder="1" applyAlignment="1">
      <alignment horizontal="center"/>
    </xf>
    <xf numFmtId="0" fontId="2" fillId="5" borderId="0" xfId="0" quotePrefix="1" applyFont="1" applyFill="1" applyBorder="1" applyAlignment="1">
      <alignment horizontal="center"/>
    </xf>
    <xf numFmtId="0" fontId="8" fillId="6" borderId="2" xfId="0" applyFont="1" applyFill="1" applyBorder="1" applyAlignment="1" applyProtection="1">
      <alignment horizontal="center" vertical="center" wrapText="1"/>
      <protection locked="0"/>
    </xf>
    <xf numFmtId="176" fontId="9" fillId="7" borderId="3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4" borderId="3" xfId="0" applyNumberFormat="1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9" fontId="10" fillId="4" borderId="3" xfId="0" applyNumberFormat="1" applyFont="1" applyFill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0" fontId="10" fillId="7" borderId="3" xfId="0" applyNumberFormat="1" applyFont="1" applyFill="1" applyBorder="1" applyAlignment="1">
      <alignment horizontal="center" vertical="center"/>
    </xf>
    <xf numFmtId="179" fontId="10" fillId="7" borderId="3" xfId="0" applyNumberFormat="1" applyFont="1" applyFill="1" applyBorder="1" applyAlignment="1">
      <alignment horizontal="center" vertical="center"/>
    </xf>
    <xf numFmtId="0" fontId="10" fillId="7" borderId="4" xfId="0" applyNumberFormat="1" applyFont="1" applyFill="1" applyBorder="1" applyAlignment="1">
      <alignment horizontal="center" vertical="center"/>
    </xf>
    <xf numFmtId="0" fontId="10" fillId="7" borderId="4" xfId="0" applyFont="1" applyFill="1" applyBorder="1" applyAlignment="1">
      <alignment horizontal="center" vertical="center"/>
    </xf>
    <xf numFmtId="179" fontId="10" fillId="7" borderId="4" xfId="0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0" fillId="4" borderId="4" xfId="0" applyNumberFormat="1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179" fontId="10" fillId="4" borderId="4" xfId="0" applyNumberFormat="1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vertical="center"/>
    </xf>
    <xf numFmtId="179" fontId="10" fillId="4" borderId="11" xfId="0" applyNumberFormat="1" applyFont="1" applyFill="1" applyBorder="1" applyAlignment="1">
      <alignment vertical="center"/>
    </xf>
    <xf numFmtId="185" fontId="10" fillId="4" borderId="3" xfId="0" applyNumberFormat="1" applyFont="1" applyFill="1" applyBorder="1" applyAlignment="1">
      <alignment horizontal="center" vertical="center"/>
    </xf>
    <xf numFmtId="185" fontId="9" fillId="7" borderId="3" xfId="0" applyNumberFormat="1" applyFont="1" applyFill="1" applyBorder="1" applyAlignment="1">
      <alignment horizontal="center" vertical="center"/>
    </xf>
    <xf numFmtId="185" fontId="10" fillId="7" borderId="4" xfId="0" applyNumberFormat="1" applyFont="1" applyFill="1" applyBorder="1" applyAlignment="1">
      <alignment horizontal="center" vertical="center"/>
    </xf>
    <xf numFmtId="185" fontId="10" fillId="4" borderId="4" xfId="0" applyNumberFormat="1" applyFont="1" applyFill="1" applyBorder="1" applyAlignment="1">
      <alignment horizontal="center" vertical="center"/>
    </xf>
    <xf numFmtId="186" fontId="9" fillId="7" borderId="3" xfId="0" applyNumberFormat="1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center" vertical="center"/>
    </xf>
    <xf numFmtId="179" fontId="13" fillId="4" borderId="13" xfId="0" applyNumberFormat="1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left" vertical="center" indent="1"/>
    </xf>
    <xf numFmtId="179" fontId="15" fillId="4" borderId="3" xfId="0" applyNumberFormat="1" applyFont="1" applyFill="1" applyBorder="1" applyAlignment="1">
      <alignment horizontal="center" vertical="center"/>
    </xf>
    <xf numFmtId="179" fontId="16" fillId="4" borderId="3" xfId="0" applyNumberFormat="1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center" vertical="center"/>
    </xf>
    <xf numFmtId="178" fontId="19" fillId="0" borderId="0" xfId="0" applyNumberFormat="1" applyFont="1" applyAlignment="1">
      <alignment horizontal="center" vertical="center"/>
    </xf>
    <xf numFmtId="179" fontId="9" fillId="4" borderId="3" xfId="0" applyNumberFormat="1" applyFont="1" applyFill="1" applyBorder="1" applyAlignment="1">
      <alignment horizontal="center" vertical="center"/>
    </xf>
    <xf numFmtId="179" fontId="9" fillId="7" borderId="3" xfId="0" applyNumberFormat="1" applyFont="1" applyFill="1" applyBorder="1" applyAlignment="1">
      <alignment horizontal="center" vertical="center"/>
    </xf>
    <xf numFmtId="177" fontId="19" fillId="0" borderId="0" xfId="0" applyNumberFormat="1" applyFont="1" applyAlignment="1">
      <alignment horizontal="center" vertical="center"/>
    </xf>
    <xf numFmtId="0" fontId="20" fillId="4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1" fillId="8" borderId="1" xfId="0" applyFont="1" applyFill="1" applyBorder="1" applyAlignment="1" applyProtection="1">
      <alignment horizontal="center" vertical="center" wrapText="1"/>
      <protection locked="0"/>
    </xf>
    <xf numFmtId="0" fontId="11" fillId="8" borderId="1" xfId="0" applyFont="1" applyFill="1" applyBorder="1" applyAlignment="1" applyProtection="1">
      <alignment horizontal="center" vertical="center" wrapText="1"/>
      <protection locked="0"/>
    </xf>
    <xf numFmtId="178" fontId="21" fillId="0" borderId="0" xfId="0" applyNumberFormat="1" applyFont="1" applyAlignment="1">
      <alignment horizontal="center" vertical="center"/>
    </xf>
    <xf numFmtId="179" fontId="16" fillId="7" borderId="3" xfId="0" applyNumberFormat="1" applyFont="1" applyFill="1" applyBorder="1" applyAlignment="1">
      <alignment horizontal="center" vertical="center"/>
    </xf>
    <xf numFmtId="179" fontId="16" fillId="4" borderId="4" xfId="0" applyNumberFormat="1" applyFont="1" applyFill="1" applyBorder="1" applyAlignment="1">
      <alignment horizontal="center" vertical="center"/>
    </xf>
    <xf numFmtId="179" fontId="15" fillId="7" borderId="3" xfId="0" applyNumberFormat="1" applyFont="1" applyFill="1" applyBorder="1" applyAlignment="1">
      <alignment horizontal="center" vertical="center"/>
    </xf>
    <xf numFmtId="179" fontId="15" fillId="4" borderId="4" xfId="0" applyNumberFormat="1" applyFont="1" applyFill="1" applyBorder="1" applyAlignment="1">
      <alignment horizontal="center" vertical="center"/>
    </xf>
    <xf numFmtId="0" fontId="11" fillId="8" borderId="1" xfId="0" applyFont="1" applyFill="1" applyBorder="1" applyAlignment="1" applyProtection="1">
      <alignment horizontal="center" vertical="center" wrapText="1"/>
      <protection locked="0"/>
    </xf>
    <xf numFmtId="179" fontId="15" fillId="7" borderId="4" xfId="0" applyNumberFormat="1" applyFont="1" applyFill="1" applyBorder="1" applyAlignment="1">
      <alignment horizontal="center" vertical="center"/>
    </xf>
    <xf numFmtId="179" fontId="9" fillId="4" borderId="4" xfId="0" applyNumberFormat="1" applyFont="1" applyFill="1" applyBorder="1" applyAlignment="1">
      <alignment horizontal="center" vertical="center"/>
    </xf>
    <xf numFmtId="187" fontId="10" fillId="4" borderId="3" xfId="0" applyNumberFormat="1" applyFont="1" applyFill="1" applyBorder="1" applyAlignment="1">
      <alignment horizontal="center" vertical="center"/>
    </xf>
    <xf numFmtId="187" fontId="10" fillId="4" borderId="4" xfId="0" applyNumberFormat="1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179" fontId="13" fillId="4" borderId="1" xfId="0" applyNumberFormat="1" applyFont="1" applyFill="1" applyBorder="1" applyAlignment="1">
      <alignment horizontal="center" vertical="center"/>
    </xf>
    <xf numFmtId="0" fontId="11" fillId="8" borderId="1" xfId="0" applyFont="1" applyFill="1" applyBorder="1" applyAlignment="1" applyProtection="1">
      <alignment horizontal="center" vertical="center" wrapText="1"/>
      <protection locked="0"/>
    </xf>
    <xf numFmtId="179" fontId="22" fillId="4" borderId="3" xfId="0" applyNumberFormat="1" applyFont="1" applyFill="1" applyBorder="1" applyAlignment="1">
      <alignment horizontal="center" vertical="center"/>
    </xf>
    <xf numFmtId="179" fontId="22" fillId="7" borderId="3" xfId="0" applyNumberFormat="1" applyFont="1" applyFill="1" applyBorder="1" applyAlignment="1">
      <alignment horizontal="center" vertical="center"/>
    </xf>
    <xf numFmtId="179" fontId="22" fillId="4" borderId="4" xfId="0" applyNumberFormat="1" applyFont="1" applyFill="1" applyBorder="1" applyAlignment="1">
      <alignment horizontal="center" vertical="center"/>
    </xf>
    <xf numFmtId="178" fontId="23" fillId="0" borderId="0" xfId="0" applyNumberFormat="1" applyFont="1" applyAlignment="1">
      <alignment horizontal="center" vertical="center"/>
    </xf>
    <xf numFmtId="179" fontId="9" fillId="7" borderId="4" xfId="0" applyNumberFormat="1" applyFont="1" applyFill="1" applyBorder="1" applyAlignment="1">
      <alignment horizontal="center" vertical="center"/>
    </xf>
    <xf numFmtId="187" fontId="9" fillId="7" borderId="3" xfId="0" applyNumberFormat="1" applyFont="1" applyFill="1" applyBorder="1" applyAlignment="1">
      <alignment horizontal="center" vertical="center"/>
    </xf>
    <xf numFmtId="0" fontId="11" fillId="8" borderId="1" xfId="0" applyFont="1" applyFill="1" applyBorder="1" applyAlignment="1" applyProtection="1">
      <alignment horizontal="center" vertical="center" wrapText="1"/>
      <protection locked="0"/>
    </xf>
    <xf numFmtId="177" fontId="24" fillId="0" borderId="0" xfId="0" applyNumberFormat="1" applyFont="1" applyAlignment="1">
      <alignment horizontal="center" vertical="center"/>
    </xf>
    <xf numFmtId="0" fontId="10" fillId="4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185" fontId="10" fillId="4" borderId="1" xfId="0" applyNumberFormat="1" applyFont="1" applyFill="1" applyBorder="1" applyAlignment="1">
      <alignment horizontal="center" vertical="center"/>
    </xf>
    <xf numFmtId="179" fontId="10" fillId="4" borderId="1" xfId="0" applyNumberFormat="1" applyFont="1" applyFill="1" applyBorder="1" applyAlignment="1">
      <alignment horizontal="center" vertical="center"/>
    </xf>
    <xf numFmtId="179" fontId="9" fillId="4" borderId="1" xfId="0" applyNumberFormat="1" applyFont="1" applyFill="1" applyBorder="1" applyAlignment="1">
      <alignment horizontal="center" vertical="center"/>
    </xf>
    <xf numFmtId="0" fontId="11" fillId="8" borderId="1" xfId="0" applyFont="1" applyFill="1" applyBorder="1" applyAlignment="1" applyProtection="1">
      <alignment horizontal="center" vertical="center" wrapText="1"/>
      <protection locked="0"/>
    </xf>
    <xf numFmtId="0" fontId="11" fillId="8" borderId="1" xfId="0" applyFont="1" applyFill="1" applyBorder="1" applyAlignment="1" applyProtection="1">
      <alignment horizontal="center" vertical="center" wrapText="1"/>
      <protection locked="0"/>
    </xf>
    <xf numFmtId="0" fontId="11" fillId="8" borderId="1" xfId="0" applyFont="1" applyFill="1" applyBorder="1" applyAlignment="1" applyProtection="1">
      <alignment horizontal="center" vertical="center" wrapText="1"/>
      <protection locked="0"/>
    </xf>
    <xf numFmtId="0" fontId="10" fillId="4" borderId="0" xfId="0" applyFont="1" applyFill="1" applyAlignment="1">
      <alignment horizontal="right" vertical="center" indent="1"/>
    </xf>
    <xf numFmtId="0" fontId="10" fillId="4" borderId="10" xfId="0" applyFont="1" applyFill="1" applyBorder="1" applyAlignment="1">
      <alignment horizontal="right" vertical="center" indent="1"/>
    </xf>
    <xf numFmtId="0" fontId="10" fillId="4" borderId="8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179" fontId="10" fillId="4" borderId="8" xfId="0" applyNumberFormat="1" applyFont="1" applyFill="1" applyBorder="1" applyAlignment="1">
      <alignment horizontal="center" vertical="center"/>
    </xf>
    <xf numFmtId="179" fontId="10" fillId="4" borderId="9" xfId="0" applyNumberFormat="1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179" fontId="10" fillId="4" borderId="12" xfId="0" applyNumberFormat="1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11" fillId="8" borderId="1" xfId="0" applyFont="1" applyFill="1" applyBorder="1" applyAlignment="1" applyProtection="1">
      <alignment horizontal="center" vertical="center" wrapText="1"/>
      <protection locked="0"/>
    </xf>
    <xf numFmtId="0" fontId="12" fillId="4" borderId="6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center"/>
    </xf>
    <xf numFmtId="177" fontId="13" fillId="4" borderId="13" xfId="0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177" fontId="13" fillId="4" borderId="1" xfId="0" applyNumberFormat="1" applyFont="1" applyFill="1" applyBorder="1" applyAlignment="1">
      <alignment horizontal="center" vertical="center"/>
    </xf>
    <xf numFmtId="0" fontId="25" fillId="4" borderId="8" xfId="0" applyFont="1" applyFill="1" applyBorder="1" applyAlignment="1">
      <alignment horizontal="center" vertical="center"/>
    </xf>
    <xf numFmtId="0" fontId="25" fillId="4" borderId="9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</cellXfs>
  <cellStyles count="53">
    <cellStyle name="常规" xfId="0" builtinId="0"/>
    <cellStyle name="超链接" xfId="1" builtinId="8" hidden="1"/>
    <cellStyle name="超链接" xfId="3" builtinId="8" hidden="1"/>
    <cellStyle name="超链接" xfId="5" builtinId="8" hidden="1"/>
    <cellStyle name="超链接" xfId="7" builtinId="8" hidden="1"/>
    <cellStyle name="超链接" xfId="9" builtinId="8" hidden="1"/>
    <cellStyle name="超链接" xfId="11" builtinId="8" hidden="1"/>
    <cellStyle name="超链接" xfId="13" builtinId="8" hidden="1"/>
    <cellStyle name="超链接" xfId="15" builtinId="8" hidden="1"/>
    <cellStyle name="超链接" xfId="17" builtinId="8" hidden="1"/>
    <cellStyle name="超链接" xfId="19" builtinId="8" hidden="1"/>
    <cellStyle name="超链接" xfId="21" builtinId="8" hidden="1"/>
    <cellStyle name="超链接" xfId="23" builtinId="8" hidden="1"/>
    <cellStyle name="超链接" xfId="25" builtinId="8" hidden="1"/>
    <cellStyle name="超链接" xfId="27" builtinId="8" hidden="1"/>
    <cellStyle name="超链接" xfId="29" builtinId="8" hidden="1"/>
    <cellStyle name="超链接" xfId="31" builtinId="8" hidden="1"/>
    <cellStyle name="超链接" xfId="33" builtinId="8" hidden="1"/>
    <cellStyle name="超链接" xfId="35" builtinId="8" hidden="1"/>
    <cellStyle name="超链接" xfId="37" builtinId="8" hidden="1"/>
    <cellStyle name="超链接" xfId="39" builtinId="8" hidden="1"/>
    <cellStyle name="超链接" xfId="41" builtinId="8" hidden="1"/>
    <cellStyle name="超链接" xfId="43" builtinId="8" hidden="1"/>
    <cellStyle name="超链接" xfId="45" builtinId="8" hidden="1"/>
    <cellStyle name="超链接" xfId="47" builtinId="8" hidden="1"/>
    <cellStyle name="超链接" xfId="49" builtinId="8" hidden="1"/>
    <cellStyle name="超链接" xfId="51" builtinId="8" hidden="1"/>
    <cellStyle name="已访问的超链接" xfId="2" builtinId="9" hidden="1"/>
    <cellStyle name="已访问的超链接" xfId="4" builtinId="9" hidden="1"/>
    <cellStyle name="已访问的超链接" xfId="6" builtinId="9" hidden="1"/>
    <cellStyle name="已访问的超链接" xfId="8" builtinId="9" hidden="1"/>
    <cellStyle name="已访问的超链接" xfId="10" builtinId="9" hidden="1"/>
    <cellStyle name="已访问的超链接" xfId="12" builtinId="9" hidden="1"/>
    <cellStyle name="已访问的超链接" xfId="14" builtinId="9" hidden="1"/>
    <cellStyle name="已访问的超链接" xfId="16" builtinId="9" hidden="1"/>
    <cellStyle name="已访问的超链接" xfId="18" builtinId="9" hidden="1"/>
    <cellStyle name="已访问的超链接" xfId="20" builtinId="9" hidden="1"/>
    <cellStyle name="已访问的超链接" xfId="22" builtinId="9" hidden="1"/>
    <cellStyle name="已访问的超链接" xfId="24" builtinId="9" hidden="1"/>
    <cellStyle name="已访问的超链接" xfId="26" builtinId="9" hidden="1"/>
    <cellStyle name="已访问的超链接" xfId="28" builtinId="9" hidden="1"/>
    <cellStyle name="已访问的超链接" xfId="30" builtinId="9" hidden="1"/>
    <cellStyle name="已访问的超链接" xfId="32" builtinId="9" hidden="1"/>
    <cellStyle name="已访问的超链接" xfId="34" builtinId="9" hidden="1"/>
    <cellStyle name="已访问的超链接" xfId="36" builtinId="9" hidden="1"/>
    <cellStyle name="已访问的超链接" xfId="38" builtinId="9" hidden="1"/>
    <cellStyle name="已访问的超链接" xfId="40" builtinId="9" hidden="1"/>
    <cellStyle name="已访问的超链接" xfId="42" builtinId="9" hidden="1"/>
    <cellStyle name="已访问的超链接" xfId="44" builtinId="9" hidden="1"/>
    <cellStyle name="已访问的超链接" xfId="46" builtinId="9" hidden="1"/>
    <cellStyle name="已访问的超链接" xfId="48" builtinId="9" hidden="1"/>
    <cellStyle name="已访问的超链接" xfId="50" builtinId="9" hidden="1"/>
    <cellStyle name="已访问的超链接" xfId="52" builtinId="9" hidden="1"/>
  </cellStyles>
  <dxfs count="0"/>
  <tableStyles count="0" defaultTableStyle="TableStyleMedium2" defaultPivotStyle="PivotStyleMedium7"/>
  <colors>
    <mruColors>
      <color rgb="FF375888"/>
      <color rgb="FFEBEBFF"/>
      <color rgb="FF7085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Simulation Results</a:t>
            </a:r>
            <a:r>
              <a:rPr lang="en-GB" baseline="0"/>
              <a:t> Standard Cirecuit 2.0T</a:t>
            </a:r>
            <a:endParaRPr lang="en-GB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Marker"/>
        <c:varyColors val="0"/>
        <c:ser>
          <c:idx val="12"/>
          <c:order val="0"/>
          <c:tx>
            <c:v>Ballast</c:v>
          </c:tx>
          <c:spPr>
            <a:ln w="19050" cap="rnd" cmpd="sng" algn="ctr">
              <a:solidFill>
                <a:schemeClr val="accent1">
                  <a:lumMod val="80000"/>
                  <a:lumOff val="20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平衡影响值!$P$4:$P$10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xVal>
          <c:yVal>
            <c:numRef>
              <c:f>平衡影响值!$Q$4:$Q$10</c:f>
              <c:numCache>
                <c:formatCode>0.00</c:formatCode>
                <c:ptCount val="7"/>
                <c:pt idx="0">
                  <c:v>0</c:v>
                </c:pt>
                <c:pt idx="1">
                  <c:v>0.25853711084707243</c:v>
                </c:pt>
                <c:pt idx="2">
                  <c:v>0.53861898093221328</c:v>
                </c:pt>
                <c:pt idx="3">
                  <c:v>0.81870085101741097</c:v>
                </c:pt>
                <c:pt idx="4">
                  <c:v>1.1095551007211526</c:v>
                </c:pt>
                <c:pt idx="5">
                  <c:v>1.3788645911877211</c:v>
                </c:pt>
                <c:pt idx="6">
                  <c:v>1.648174081654318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0F2-466F-8A9E-381CB354F8A2}"/>
            </c:ext>
          </c:extLst>
        </c:ser>
        <c:ser>
          <c:idx val="0"/>
          <c:order val="1"/>
          <c:tx>
            <c:v>Ride Height</c:v>
          </c:tx>
          <c:spPr>
            <a:ln w="19050" cap="rnd" cmpd="sng" algn="ctr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平衡影响值!$P$11:$P$14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xVal>
          <c:yVal>
            <c:numRef>
              <c:f>平衡影响值!$Q$11:$Q$14</c:f>
              <c:numCache>
                <c:formatCode>0.00</c:formatCode>
                <c:ptCount val="4"/>
                <c:pt idx="0">
                  <c:v>0</c:v>
                </c:pt>
                <c:pt idx="1">
                  <c:v>0.23699235161082299</c:v>
                </c:pt>
                <c:pt idx="2">
                  <c:v>0.45243994398353493</c:v>
                </c:pt>
                <c:pt idx="3">
                  <c:v>0.66788753635715636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0F2-466F-8A9E-381CB354F8A2}"/>
            </c:ext>
          </c:extLst>
        </c:ser>
        <c:ser>
          <c:idx val="1"/>
          <c:order val="2"/>
          <c:tx>
            <c:v>Restrictor</c:v>
          </c:tx>
          <c:spPr>
            <a:ln w="19050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平衡影响值!$P$15:$P$18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xVal>
          <c:yVal>
            <c:numRef>
              <c:f>平衡影响值!$Q$15:$Q$18</c:f>
              <c:numCache>
                <c:formatCode>0.00</c:formatCode>
                <c:ptCount val="4"/>
                <c:pt idx="0">
                  <c:v>0</c:v>
                </c:pt>
                <c:pt idx="1">
                  <c:v>0.47999999999998977</c:v>
                </c:pt>
                <c:pt idx="2">
                  <c:v>1.0080000000000382</c:v>
                </c:pt>
                <c:pt idx="3">
                  <c:v>1.5875999999999948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0F2-466F-8A9E-381CB354F8A2}"/>
            </c:ext>
          </c:extLst>
        </c:ser>
        <c:ser>
          <c:idx val="2"/>
          <c:order val="3"/>
          <c:tx>
            <c:v>Boost</c:v>
          </c:tx>
          <c:marker>
            <c:symbol val="none"/>
          </c:marker>
          <c:xVal>
            <c:numRef>
              <c:f>平衡影响值!$P$19:$P$21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xVal>
          <c:yVal>
            <c:numRef>
              <c:f>平衡影响值!$Q$19:$Q$21</c:f>
              <c:numCache>
                <c:formatCode>0.00</c:formatCode>
                <c:ptCount val="3"/>
                <c:pt idx="0">
                  <c:v>0</c:v>
                </c:pt>
                <c:pt idx="1">
                  <c:v>0.68999999999999773</c:v>
                </c:pt>
                <c:pt idx="2">
                  <c:v>1.4600000000000222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A0F2-466F-8A9E-381CB354F8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462352"/>
        <c:axId val="324423216"/>
      </c:scatterChart>
      <c:valAx>
        <c:axId val="226462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Step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24423216"/>
        <c:crosses val="autoZero"/>
        <c:crossBetween val="midCat"/>
      </c:valAx>
      <c:valAx>
        <c:axId val="324423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Delta Time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264623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777050543814897"/>
          <c:y val="0.37559204814227098"/>
          <c:w val="0.145932065297212"/>
          <c:h val="0.2412155669039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266700</xdr:colOff>
      <xdr:row>1</xdr:row>
      <xdr:rowOff>67733</xdr:rowOff>
    </xdr:from>
    <xdr:to>
      <xdr:col>13</xdr:col>
      <xdr:colOff>462823</xdr:colOff>
      <xdr:row>6</xdr:row>
      <xdr:rowOff>73474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9AA79986-658F-4246-9E44-98677C252B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90460" y="242993"/>
          <a:ext cx="1956343" cy="93538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266700</xdr:colOff>
      <xdr:row>1</xdr:row>
      <xdr:rowOff>67733</xdr:rowOff>
    </xdr:from>
    <xdr:to>
      <xdr:col>13</xdr:col>
      <xdr:colOff>462823</xdr:colOff>
      <xdr:row>6</xdr:row>
      <xdr:rowOff>73474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CC902CA-6E20-D045-B8AC-C16A5E64E5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32800" y="258233"/>
          <a:ext cx="2164623" cy="98364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266700</xdr:colOff>
      <xdr:row>1</xdr:row>
      <xdr:rowOff>67733</xdr:rowOff>
    </xdr:from>
    <xdr:to>
      <xdr:col>13</xdr:col>
      <xdr:colOff>462823</xdr:colOff>
      <xdr:row>6</xdr:row>
      <xdr:rowOff>73474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CF7AE7EB-0FC5-FA41-B504-860EFE00A4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00" y="258233"/>
          <a:ext cx="2164623" cy="98364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266700</xdr:colOff>
      <xdr:row>1</xdr:row>
      <xdr:rowOff>67733</xdr:rowOff>
    </xdr:from>
    <xdr:to>
      <xdr:col>13</xdr:col>
      <xdr:colOff>462823</xdr:colOff>
      <xdr:row>6</xdr:row>
      <xdr:rowOff>73474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52C37BB8-2A2B-934A-96F3-597E9DC451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00" y="258233"/>
          <a:ext cx="2164623" cy="983641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554830</xdr:colOff>
      <xdr:row>0</xdr:row>
      <xdr:rowOff>165100</xdr:rowOff>
    </xdr:from>
    <xdr:to>
      <xdr:col>25</xdr:col>
      <xdr:colOff>165100</xdr:colOff>
      <xdr:row>23</xdr:row>
      <xdr:rowOff>12700</xdr:rowOff>
    </xdr:to>
    <xdr:graphicFrame macro="">
      <xdr:nvGraphicFramePr>
        <xdr:cNvPr id="2" name="Chart 1" title="Simulation Results 2.0T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266700</xdr:colOff>
      <xdr:row>1</xdr:row>
      <xdr:rowOff>67733</xdr:rowOff>
    </xdr:from>
    <xdr:to>
      <xdr:col>13</xdr:col>
      <xdr:colOff>462823</xdr:colOff>
      <xdr:row>6</xdr:row>
      <xdr:rowOff>73474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53C3DF55-5814-48F3-98DB-04FF65A930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90460" y="242993"/>
          <a:ext cx="1956343" cy="9353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266700</xdr:colOff>
      <xdr:row>1</xdr:row>
      <xdr:rowOff>67733</xdr:rowOff>
    </xdr:from>
    <xdr:to>
      <xdr:col>13</xdr:col>
      <xdr:colOff>462823</xdr:colOff>
      <xdr:row>6</xdr:row>
      <xdr:rowOff>73474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DC48FF8F-4543-E247-B1EE-40159DF2F3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00" y="258233"/>
          <a:ext cx="2164623" cy="98364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266700</xdr:colOff>
      <xdr:row>1</xdr:row>
      <xdr:rowOff>67733</xdr:rowOff>
    </xdr:from>
    <xdr:to>
      <xdr:col>13</xdr:col>
      <xdr:colOff>462823</xdr:colOff>
      <xdr:row>6</xdr:row>
      <xdr:rowOff>73474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78DF1EE4-499F-1B47-B9EE-CE4DFFCE2A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18500" y="258233"/>
          <a:ext cx="2164623" cy="98364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266700</xdr:colOff>
      <xdr:row>1</xdr:row>
      <xdr:rowOff>67733</xdr:rowOff>
    </xdr:from>
    <xdr:to>
      <xdr:col>13</xdr:col>
      <xdr:colOff>462823</xdr:colOff>
      <xdr:row>6</xdr:row>
      <xdr:rowOff>73474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69B83146-F940-0945-9274-E5C8A99982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00" y="258233"/>
          <a:ext cx="2164623" cy="98364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266700</xdr:colOff>
      <xdr:row>1</xdr:row>
      <xdr:rowOff>67733</xdr:rowOff>
    </xdr:from>
    <xdr:to>
      <xdr:col>13</xdr:col>
      <xdr:colOff>462823</xdr:colOff>
      <xdr:row>6</xdr:row>
      <xdr:rowOff>73474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9CD1C390-D238-5142-9DE3-AB26001438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32800" y="258233"/>
          <a:ext cx="2164623" cy="98364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266700</xdr:colOff>
      <xdr:row>1</xdr:row>
      <xdr:rowOff>67733</xdr:rowOff>
    </xdr:from>
    <xdr:to>
      <xdr:col>13</xdr:col>
      <xdr:colOff>462823</xdr:colOff>
      <xdr:row>6</xdr:row>
      <xdr:rowOff>73474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4A95F85F-0DB8-6546-B850-C5DFA2448B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00" y="258233"/>
          <a:ext cx="2164623" cy="98364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266700</xdr:colOff>
      <xdr:row>1</xdr:row>
      <xdr:rowOff>67733</xdr:rowOff>
    </xdr:from>
    <xdr:to>
      <xdr:col>13</xdr:col>
      <xdr:colOff>462823</xdr:colOff>
      <xdr:row>6</xdr:row>
      <xdr:rowOff>73474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241E8E84-A113-9D43-B9BD-0B2A9F5971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32800" y="258233"/>
          <a:ext cx="2164623" cy="98364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266700</xdr:colOff>
      <xdr:row>1</xdr:row>
      <xdr:rowOff>67733</xdr:rowOff>
    </xdr:from>
    <xdr:to>
      <xdr:col>13</xdr:col>
      <xdr:colOff>462823</xdr:colOff>
      <xdr:row>6</xdr:row>
      <xdr:rowOff>73474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B6DF9DBB-D258-FC4F-BA66-8710006B51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00" y="258233"/>
          <a:ext cx="2164623" cy="98364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wangheping/Downloads/&#20026;&#20160;&#20040;&#22806;&#22269;&#20154;&#20570;&#30340;&#34920;&#26684;&#31455;&#22914;&#27492;&#28418;&#20142;/BusinessPlanner_Dem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sinessPlanner_Demo"/>
      <sheetName val="Loan Amortization Schedule"/>
    </sheetNames>
    <definedNames>
      <definedName name="End_Bal"/>
      <definedName name="Interest_Rate"/>
      <definedName name="Loan_Amount"/>
      <definedName name="Loan_Start"/>
      <definedName name="Loan_Years" sheetId="1"/>
    </defined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A8DB5-3519-4EFE-A234-C2EB59CA47F9}">
  <sheetPr>
    <pageSetUpPr fitToPage="1"/>
  </sheetPr>
  <dimension ref="A2:AK79"/>
  <sheetViews>
    <sheetView view="pageBreakPreview" topLeftCell="A30" zoomScaleNormal="91" zoomScaleSheetLayoutView="83" workbookViewId="0">
      <selection activeCell="AC51" sqref="AC51"/>
    </sheetView>
  </sheetViews>
  <sheetFormatPr baseColWidth="10" defaultColWidth="15.83203125" defaultRowHeight="15"/>
  <cols>
    <col min="1" max="1" width="15.83203125" style="2"/>
    <col min="2" max="2" width="5.33203125" style="2" bestFit="1" customWidth="1"/>
    <col min="3" max="3" width="14.1640625" style="1" bestFit="1" customWidth="1"/>
    <col min="4" max="4" width="5.6640625" style="1" bestFit="1" customWidth="1"/>
    <col min="5" max="5" width="11.83203125" style="2" customWidth="1"/>
    <col min="6" max="6" width="10" style="2" bestFit="1" customWidth="1"/>
    <col min="7" max="8" width="12.83203125" style="2" bestFit="1" customWidth="1"/>
    <col min="9" max="9" width="7.83203125" style="2" bestFit="1" customWidth="1"/>
    <col min="10" max="10" width="10.1640625" style="2" bestFit="1" customWidth="1"/>
    <col min="11" max="11" width="7.83203125" style="1" bestFit="1" customWidth="1"/>
    <col min="12" max="12" width="10.1640625" style="1" bestFit="1" customWidth="1"/>
    <col min="13" max="13" width="7.83203125" style="1" bestFit="1" customWidth="1"/>
    <col min="14" max="14" width="10.1640625" style="1" bestFit="1" customWidth="1"/>
    <col min="15" max="15" width="7.83203125" style="1" bestFit="1" customWidth="1"/>
    <col min="16" max="17" width="9.83203125" style="1" customWidth="1"/>
    <col min="18" max="18" width="9.83203125" style="1" hidden="1" customWidth="1"/>
    <col min="19" max="19" width="9" style="1" hidden="1" customWidth="1"/>
    <col min="20" max="22" width="9.83203125" style="1" hidden="1" customWidth="1"/>
    <col min="23" max="23" width="9" style="1" hidden="1" customWidth="1"/>
    <col min="24" max="24" width="15.83203125" style="1" hidden="1" customWidth="1"/>
    <col min="25" max="25" width="9" style="1" hidden="1" customWidth="1"/>
    <col min="26" max="26" width="10.6640625" style="1" hidden="1" customWidth="1"/>
    <col min="27" max="27" width="12.1640625" style="1" hidden="1" customWidth="1"/>
    <col min="28" max="28" width="13.33203125" style="1" hidden="1" customWidth="1"/>
    <col min="29" max="29" width="13.33203125" style="1" customWidth="1"/>
    <col min="30" max="30" width="7.83203125" style="1" customWidth="1"/>
    <col min="31" max="31" width="13.33203125" style="1" customWidth="1"/>
    <col min="32" max="32" width="7.83203125" style="1" customWidth="1"/>
    <col min="33" max="33" width="13.33203125" style="1" customWidth="1"/>
    <col min="34" max="34" width="7.83203125" style="1" customWidth="1"/>
    <col min="35" max="35" width="13.33203125" style="1" customWidth="1"/>
    <col min="36" max="36" width="7.83203125" style="1" customWidth="1"/>
    <col min="37" max="37" width="12.5" style="1" customWidth="1"/>
    <col min="38" max="16384" width="15.83203125" style="2"/>
  </cols>
  <sheetData>
    <row r="2" spans="2:37" ht="21">
      <c r="B2" s="113" t="s">
        <v>78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AK2" s="2"/>
    </row>
    <row r="3" spans="2:37" ht="17" customHeight="1">
      <c r="B3" s="114" t="s">
        <v>79</v>
      </c>
      <c r="C3" s="114"/>
      <c r="D3" s="114"/>
      <c r="E3" s="114"/>
      <c r="F3" s="114"/>
      <c r="G3" s="114"/>
      <c r="H3" s="114"/>
      <c r="I3" s="114"/>
      <c r="J3" s="1"/>
      <c r="AK3" s="2"/>
    </row>
    <row r="4" spans="2:37" ht="5" customHeight="1">
      <c r="B4" s="64"/>
      <c r="C4" s="64"/>
      <c r="D4" s="64"/>
      <c r="E4" s="64"/>
      <c r="F4" s="64"/>
      <c r="G4" s="64"/>
      <c r="H4" s="64"/>
      <c r="I4" s="64"/>
      <c r="J4" s="1"/>
      <c r="AK4" s="2"/>
    </row>
    <row r="5" spans="2:37" ht="17">
      <c r="B5" s="115" t="s">
        <v>70</v>
      </c>
      <c r="C5" s="115"/>
      <c r="D5" s="115" t="s">
        <v>71</v>
      </c>
      <c r="E5" s="115"/>
      <c r="F5" s="74" t="s">
        <v>47</v>
      </c>
      <c r="G5" s="74" t="s">
        <v>72</v>
      </c>
      <c r="H5" s="74" t="s">
        <v>73</v>
      </c>
    </row>
    <row r="6" spans="2:37" ht="17">
      <c r="B6" s="116" t="s">
        <v>80</v>
      </c>
      <c r="C6" s="117"/>
      <c r="D6" s="118">
        <v>78.808000000000007</v>
      </c>
      <c r="E6" s="118"/>
      <c r="F6" s="62">
        <v>100</v>
      </c>
      <c r="G6" s="63">
        <f>AVERAGE(E49,E25,E46,E47,E35,E36,E57,E24,E58)</f>
        <v>101.87239521650366</v>
      </c>
      <c r="H6" s="67" t="s">
        <v>118</v>
      </c>
    </row>
    <row r="7" spans="2:37" ht="16" thickBot="1">
      <c r="B7" s="1"/>
      <c r="E7" s="1"/>
      <c r="F7" s="1"/>
      <c r="G7" s="1"/>
      <c r="H7" s="1"/>
      <c r="I7" s="1"/>
      <c r="J7" s="1"/>
      <c r="AD7" s="2"/>
      <c r="AE7" s="2"/>
      <c r="AF7" s="2"/>
      <c r="AG7" s="2"/>
      <c r="AH7" s="2"/>
      <c r="AI7" s="2"/>
      <c r="AJ7" s="2"/>
      <c r="AK7" s="2"/>
    </row>
    <row r="8" spans="2:37" ht="17" thickBot="1">
      <c r="B8" s="105" t="s">
        <v>65</v>
      </c>
      <c r="C8" s="106"/>
      <c r="D8" s="107" t="s">
        <v>81</v>
      </c>
      <c r="E8" s="108"/>
      <c r="G8" s="1"/>
      <c r="H8" s="1"/>
      <c r="I8" s="1"/>
      <c r="J8" s="1"/>
      <c r="AD8" s="2"/>
      <c r="AE8" s="2"/>
      <c r="AF8" s="2"/>
      <c r="AG8" s="2"/>
      <c r="AH8" s="2"/>
      <c r="AI8" s="2"/>
      <c r="AJ8" s="2"/>
      <c r="AK8" s="2"/>
    </row>
    <row r="9" spans="2:37" ht="17" thickBot="1">
      <c r="B9" s="105" t="s">
        <v>66</v>
      </c>
      <c r="C9" s="106"/>
      <c r="D9" s="107" t="s">
        <v>95</v>
      </c>
      <c r="E9" s="108"/>
      <c r="G9" s="1"/>
      <c r="H9" s="1"/>
      <c r="I9" s="1"/>
      <c r="J9" s="1"/>
      <c r="AD9" s="2"/>
      <c r="AE9" s="2"/>
      <c r="AF9" s="2"/>
      <c r="AG9" s="2"/>
      <c r="AH9" s="2"/>
      <c r="AI9" s="2"/>
      <c r="AJ9" s="2"/>
      <c r="AK9" s="2"/>
    </row>
    <row r="10" spans="2:37" ht="17" thickBot="1">
      <c r="B10" s="105" t="s">
        <v>63</v>
      </c>
      <c r="C10" s="106"/>
      <c r="D10" s="109" t="s">
        <v>117</v>
      </c>
      <c r="E10" s="110"/>
      <c r="G10" s="1"/>
      <c r="H10" s="1"/>
      <c r="I10" s="1"/>
      <c r="J10" s="1"/>
      <c r="AD10" s="2"/>
      <c r="AE10" s="2"/>
      <c r="AF10" s="2"/>
      <c r="AG10" s="2"/>
      <c r="AH10" s="2"/>
      <c r="AI10" s="2"/>
      <c r="AJ10" s="2"/>
      <c r="AK10" s="2"/>
    </row>
    <row r="11" spans="2:37" ht="17" thickBot="1">
      <c r="B11" s="105" t="s">
        <v>64</v>
      </c>
      <c r="C11" s="106"/>
      <c r="D11" s="107" t="s">
        <v>117</v>
      </c>
      <c r="E11" s="108"/>
      <c r="G11" s="1"/>
      <c r="H11" s="1"/>
      <c r="I11" s="1"/>
      <c r="J11" s="1"/>
      <c r="AD11" s="2"/>
      <c r="AE11" s="2"/>
      <c r="AF11" s="2"/>
      <c r="AG11" s="2"/>
      <c r="AH11" s="2"/>
      <c r="AI11" s="2"/>
      <c r="AJ11" s="2"/>
      <c r="AK11" s="2"/>
    </row>
    <row r="12" spans="2:37" ht="5" customHeight="1">
      <c r="B12" s="1"/>
      <c r="E12" s="1"/>
      <c r="F12" s="1"/>
      <c r="G12" s="1"/>
      <c r="H12" s="1"/>
      <c r="I12" s="1"/>
      <c r="J12" s="1"/>
      <c r="AD12" s="2"/>
      <c r="AE12" s="2"/>
      <c r="AF12" s="2"/>
      <c r="AG12" s="2"/>
      <c r="AH12" s="2"/>
      <c r="AI12" s="2"/>
      <c r="AJ12" s="2"/>
      <c r="AK12" s="2"/>
    </row>
    <row r="13" spans="2:37" ht="17">
      <c r="B13" s="35" t="s">
        <v>48</v>
      </c>
      <c r="C13" s="35" t="s">
        <v>46</v>
      </c>
      <c r="D13" s="35" t="s">
        <v>69</v>
      </c>
      <c r="E13" s="35" t="s">
        <v>50</v>
      </c>
      <c r="F13" s="35" t="s">
        <v>51</v>
      </c>
      <c r="G13" s="35" t="s">
        <v>47</v>
      </c>
      <c r="H13" s="35" t="s">
        <v>52</v>
      </c>
      <c r="I13" s="35" t="s">
        <v>47</v>
      </c>
      <c r="J13" s="35" t="s">
        <v>53</v>
      </c>
      <c r="K13" s="35" t="s">
        <v>47</v>
      </c>
      <c r="L13" s="35" t="s">
        <v>54</v>
      </c>
      <c r="M13" s="35" t="s">
        <v>47</v>
      </c>
      <c r="N13" s="35" t="s">
        <v>55</v>
      </c>
      <c r="O13" s="35" t="s">
        <v>47</v>
      </c>
      <c r="P13" s="39"/>
      <c r="Q13" s="39"/>
      <c r="R13" s="39" t="s">
        <v>56</v>
      </c>
      <c r="S13" s="39"/>
      <c r="T13" s="39" t="s">
        <v>57</v>
      </c>
      <c r="U13" s="39"/>
      <c r="V13" s="39" t="s">
        <v>58</v>
      </c>
      <c r="W13" s="39"/>
      <c r="X13" s="39" t="s">
        <v>59</v>
      </c>
      <c r="Y13" s="39"/>
      <c r="Z13" s="39" t="s">
        <v>60</v>
      </c>
      <c r="AA13" s="39"/>
      <c r="AB13" s="39" t="s">
        <v>49</v>
      </c>
      <c r="AD13" s="2"/>
      <c r="AE13" s="2"/>
      <c r="AF13" s="2"/>
      <c r="AG13" s="2"/>
      <c r="AH13" s="2"/>
      <c r="AI13" s="2"/>
      <c r="AJ13" s="2"/>
      <c r="AK13" s="2"/>
    </row>
    <row r="14" spans="2:37" ht="16">
      <c r="B14" s="40">
        <v>98</v>
      </c>
      <c r="C14" s="41" t="s">
        <v>75</v>
      </c>
      <c r="D14" s="57"/>
      <c r="E14" s="42" t="s">
        <v>117</v>
      </c>
      <c r="F14" s="42">
        <f>SUM(R14:S14)</f>
        <v>80.05</v>
      </c>
      <c r="G14" s="42">
        <f>F14*AB14</f>
        <v>101.5759821337935</v>
      </c>
      <c r="H14" s="66" t="s">
        <v>117</v>
      </c>
      <c r="I14" s="66" t="s">
        <v>117</v>
      </c>
      <c r="J14" s="66" t="s">
        <v>117</v>
      </c>
      <c r="K14" s="66" t="s">
        <v>117</v>
      </c>
      <c r="L14" s="65">
        <f>L15</f>
        <v>81.004999999999995</v>
      </c>
      <c r="M14" s="65">
        <f>L14*AB14</f>
        <v>102.78778804182315</v>
      </c>
      <c r="N14" s="65">
        <f>N15</f>
        <v>81.253</v>
      </c>
      <c r="O14" s="65">
        <f>N14*AB14</f>
        <v>103.10247690589786</v>
      </c>
      <c r="P14" s="39"/>
      <c r="Q14" s="39"/>
      <c r="R14" s="43">
        <v>60</v>
      </c>
      <c r="S14" s="44">
        <v>20.05</v>
      </c>
      <c r="T14" s="43">
        <v>60</v>
      </c>
      <c r="U14" s="68" t="s">
        <v>117</v>
      </c>
      <c r="V14" s="43">
        <v>60</v>
      </c>
      <c r="W14" s="68" t="s">
        <v>117</v>
      </c>
      <c r="X14" s="71">
        <v>60</v>
      </c>
      <c r="Y14" s="68">
        <v>21.004999999999999</v>
      </c>
      <c r="Z14" s="71">
        <v>60</v>
      </c>
      <c r="AA14" s="68">
        <v>21.253</v>
      </c>
      <c r="AB14" s="39">
        <f>F6/D6</f>
        <v>1.2689067099786822</v>
      </c>
      <c r="AD14" s="2"/>
      <c r="AE14" s="2"/>
      <c r="AF14" s="2"/>
      <c r="AG14" s="2"/>
      <c r="AH14" s="2"/>
      <c r="AI14" s="2"/>
      <c r="AJ14" s="2"/>
      <c r="AK14" s="2"/>
    </row>
    <row r="15" spans="2:37" ht="16">
      <c r="B15" s="45">
        <v>95</v>
      </c>
      <c r="C15" s="36" t="s">
        <v>76</v>
      </c>
      <c r="D15" s="58"/>
      <c r="E15" s="46" t="s">
        <v>117</v>
      </c>
      <c r="F15" s="46">
        <f t="shared" ref="F15:F16" si="0">SUM(R15:S15)</f>
        <v>80.254000000000005</v>
      </c>
      <c r="G15" s="46">
        <f>F15*AB15</f>
        <v>101.83483910262916</v>
      </c>
      <c r="H15" s="77" t="s">
        <v>117</v>
      </c>
      <c r="I15" s="77" t="s">
        <v>117</v>
      </c>
      <c r="J15" s="77" t="s">
        <v>117</v>
      </c>
      <c r="K15" s="77" t="s">
        <v>117</v>
      </c>
      <c r="L15" s="46">
        <f>SUM(X15:Y15)</f>
        <v>81.004999999999995</v>
      </c>
      <c r="M15" s="46">
        <f>L15*AB15</f>
        <v>102.78778804182315</v>
      </c>
      <c r="N15" s="46">
        <f>SUM(Z15:AA15)</f>
        <v>81.253</v>
      </c>
      <c r="O15" s="46">
        <f>N15*AB15</f>
        <v>103.10247690589786</v>
      </c>
      <c r="P15" s="39"/>
      <c r="Q15" s="39"/>
      <c r="R15" s="43">
        <v>60</v>
      </c>
      <c r="S15" s="44">
        <v>20.254000000000001</v>
      </c>
      <c r="T15" s="43">
        <v>60</v>
      </c>
      <c r="U15" s="76" t="s">
        <v>117</v>
      </c>
      <c r="V15" s="43">
        <v>60</v>
      </c>
      <c r="W15" s="68" t="s">
        <v>117</v>
      </c>
      <c r="X15" s="71">
        <v>60</v>
      </c>
      <c r="Y15" s="68">
        <v>21.004999999999999</v>
      </c>
      <c r="Z15" s="71">
        <v>60</v>
      </c>
      <c r="AA15" s="68">
        <v>21.253</v>
      </c>
      <c r="AB15" s="39">
        <f>F6/D6</f>
        <v>1.2689067099786822</v>
      </c>
      <c r="AD15" s="2"/>
      <c r="AE15" s="2"/>
      <c r="AF15" s="2"/>
      <c r="AG15" s="2"/>
      <c r="AH15" s="2"/>
      <c r="AI15" s="2"/>
      <c r="AJ15" s="2"/>
      <c r="AK15" s="2"/>
    </row>
    <row r="16" spans="2:37" ht="16">
      <c r="B16" s="52">
        <v>96</v>
      </c>
      <c r="C16" s="53" t="s">
        <v>114</v>
      </c>
      <c r="D16" s="60"/>
      <c r="E16" s="54" t="s">
        <v>117</v>
      </c>
      <c r="F16" s="54">
        <f t="shared" si="0"/>
        <v>79.963999999999999</v>
      </c>
      <c r="G16" s="54">
        <f>F16*AB16</f>
        <v>101.46685615673533</v>
      </c>
      <c r="H16" s="78" t="s">
        <v>117</v>
      </c>
      <c r="I16" s="78" t="s">
        <v>117</v>
      </c>
      <c r="J16" s="78" t="s">
        <v>117</v>
      </c>
      <c r="K16" s="78" t="s">
        <v>117</v>
      </c>
      <c r="L16" s="80">
        <f>L15</f>
        <v>81.004999999999995</v>
      </c>
      <c r="M16" s="80">
        <f>L16*AB16</f>
        <v>102.78778804182315</v>
      </c>
      <c r="N16" s="80">
        <f>N15</f>
        <v>81.253</v>
      </c>
      <c r="O16" s="80">
        <f>N16*AB16</f>
        <v>103.10247690589786</v>
      </c>
      <c r="P16" s="39"/>
      <c r="Q16" s="39"/>
      <c r="R16" s="43">
        <v>60</v>
      </c>
      <c r="S16" s="44">
        <v>19.963999999999999</v>
      </c>
      <c r="T16" s="43">
        <v>60</v>
      </c>
      <c r="U16" s="76" t="s">
        <v>117</v>
      </c>
      <c r="V16" s="43">
        <v>60</v>
      </c>
      <c r="W16" s="68" t="s">
        <v>117</v>
      </c>
      <c r="X16" s="71">
        <v>60</v>
      </c>
      <c r="Y16" s="68">
        <v>21.004999999999999</v>
      </c>
      <c r="Z16" s="71">
        <v>60</v>
      </c>
      <c r="AA16" s="68">
        <v>21.253</v>
      </c>
      <c r="AB16" s="39">
        <f>F6/D6</f>
        <v>1.2689067099786822</v>
      </c>
      <c r="AD16" s="2"/>
      <c r="AE16" s="2"/>
      <c r="AF16" s="2"/>
      <c r="AG16" s="2"/>
      <c r="AH16" s="2"/>
      <c r="AI16" s="2"/>
      <c r="AJ16" s="2"/>
      <c r="AK16" s="2"/>
    </row>
    <row r="17" spans="2:37" ht="17" customHeight="1" thickBot="1">
      <c r="B17" s="1"/>
      <c r="E17" s="1"/>
      <c r="F17" s="1"/>
      <c r="G17" s="1"/>
      <c r="H17" s="1"/>
      <c r="I17" s="1"/>
      <c r="J17" s="1"/>
      <c r="W17" s="72"/>
      <c r="X17" s="72"/>
      <c r="Y17" s="72"/>
      <c r="Z17" s="72"/>
      <c r="AA17" s="72"/>
      <c r="AD17" s="2"/>
      <c r="AE17" s="2"/>
      <c r="AF17" s="2"/>
      <c r="AG17" s="2"/>
      <c r="AH17" s="2"/>
      <c r="AI17" s="2"/>
      <c r="AJ17" s="2"/>
      <c r="AK17" s="2"/>
    </row>
    <row r="18" spans="2:37" ht="17" thickBot="1">
      <c r="B18" s="105" t="s">
        <v>65</v>
      </c>
      <c r="C18" s="106"/>
      <c r="D18" s="107" t="s">
        <v>68</v>
      </c>
      <c r="E18" s="108"/>
      <c r="G18" s="1"/>
      <c r="H18" s="1"/>
      <c r="I18" s="1"/>
      <c r="J18" s="1"/>
      <c r="W18" s="72"/>
      <c r="X18" s="72"/>
      <c r="Y18" s="72"/>
      <c r="Z18" s="72"/>
      <c r="AA18" s="72"/>
      <c r="AD18" s="2"/>
      <c r="AE18" s="2"/>
      <c r="AF18" s="2"/>
      <c r="AG18" s="2"/>
      <c r="AH18" s="2"/>
      <c r="AI18" s="2"/>
      <c r="AJ18" s="2"/>
      <c r="AK18" s="2"/>
    </row>
    <row r="19" spans="2:37" ht="17" thickBot="1">
      <c r="B19" s="105" t="s">
        <v>66</v>
      </c>
      <c r="C19" s="106"/>
      <c r="D19" s="107" t="s">
        <v>82</v>
      </c>
      <c r="E19" s="108"/>
      <c r="G19" s="1"/>
      <c r="H19" s="1"/>
      <c r="I19" s="1"/>
      <c r="J19" s="1"/>
      <c r="W19" s="72"/>
      <c r="X19" s="72"/>
      <c r="Y19" s="72"/>
      <c r="Z19" s="72"/>
      <c r="AA19" s="72"/>
      <c r="AD19" s="2"/>
      <c r="AE19" s="2"/>
      <c r="AF19" s="2"/>
      <c r="AG19" s="2"/>
      <c r="AH19" s="2"/>
      <c r="AI19" s="2"/>
      <c r="AJ19" s="2"/>
      <c r="AK19" s="2"/>
    </row>
    <row r="20" spans="2:37" ht="17" thickBot="1">
      <c r="B20" s="105" t="s">
        <v>63</v>
      </c>
      <c r="C20" s="106"/>
      <c r="D20" s="109">
        <f>AVERAGE(E24,E25)</f>
        <v>101.96490204040197</v>
      </c>
      <c r="E20" s="110"/>
      <c r="G20" s="1"/>
      <c r="H20" s="1"/>
      <c r="I20" s="1"/>
      <c r="J20" s="1"/>
      <c r="W20" s="72"/>
      <c r="X20" s="72"/>
      <c r="Y20" s="72"/>
      <c r="Z20" s="72"/>
      <c r="AA20" s="72"/>
      <c r="AD20" s="2"/>
      <c r="AE20" s="2"/>
      <c r="AF20" s="2"/>
      <c r="AG20" s="2"/>
      <c r="AH20" s="2"/>
      <c r="AI20" s="2"/>
      <c r="AJ20" s="2"/>
      <c r="AK20" s="2"/>
    </row>
    <row r="21" spans="2:37" ht="17" thickBot="1">
      <c r="B21" s="105" t="s">
        <v>64</v>
      </c>
      <c r="C21" s="106"/>
      <c r="D21" s="107" t="s">
        <v>113</v>
      </c>
      <c r="E21" s="108"/>
      <c r="G21" s="1"/>
      <c r="H21" s="1"/>
      <c r="I21" s="1"/>
      <c r="J21" s="1"/>
      <c r="W21" s="72"/>
      <c r="X21" s="72"/>
      <c r="Y21" s="72"/>
      <c r="Z21" s="72"/>
      <c r="AA21" s="72"/>
      <c r="AD21" s="2"/>
      <c r="AE21" s="2"/>
      <c r="AF21" s="2"/>
      <c r="AG21" s="2"/>
      <c r="AH21" s="2"/>
      <c r="AI21" s="2"/>
      <c r="AJ21" s="2"/>
      <c r="AK21" s="2"/>
    </row>
    <row r="22" spans="2:37" ht="5" customHeight="1">
      <c r="B22" s="1"/>
      <c r="E22" s="1"/>
      <c r="F22" s="1"/>
      <c r="G22" s="1"/>
      <c r="H22" s="1"/>
      <c r="I22" s="1"/>
      <c r="J22" s="1"/>
      <c r="W22" s="72"/>
      <c r="X22" s="72"/>
      <c r="Y22" s="72"/>
      <c r="Z22" s="72"/>
      <c r="AA22" s="72"/>
      <c r="AD22" s="2"/>
      <c r="AE22" s="2"/>
      <c r="AF22" s="2"/>
      <c r="AG22" s="2"/>
      <c r="AH22" s="2"/>
      <c r="AI22" s="2"/>
      <c r="AJ22" s="2"/>
      <c r="AK22" s="2"/>
    </row>
    <row r="23" spans="2:37" ht="17">
      <c r="B23" s="35" t="s">
        <v>48</v>
      </c>
      <c r="C23" s="35" t="s">
        <v>46</v>
      </c>
      <c r="D23" s="35" t="s">
        <v>69</v>
      </c>
      <c r="E23" s="35" t="s">
        <v>50</v>
      </c>
      <c r="F23" s="35" t="s">
        <v>51</v>
      </c>
      <c r="G23" s="35" t="s">
        <v>47</v>
      </c>
      <c r="H23" s="35" t="s">
        <v>52</v>
      </c>
      <c r="I23" s="35" t="s">
        <v>47</v>
      </c>
      <c r="J23" s="35" t="s">
        <v>53</v>
      </c>
      <c r="K23" s="35" t="s">
        <v>47</v>
      </c>
      <c r="L23" s="35" t="s">
        <v>54</v>
      </c>
      <c r="M23" s="35" t="s">
        <v>47</v>
      </c>
      <c r="N23" s="35" t="s">
        <v>55</v>
      </c>
      <c r="O23" s="35" t="s">
        <v>47</v>
      </c>
      <c r="P23" s="39"/>
      <c r="Q23" s="39"/>
      <c r="R23" s="39" t="s">
        <v>56</v>
      </c>
      <c r="S23" s="39"/>
      <c r="T23" s="39" t="s">
        <v>57</v>
      </c>
      <c r="U23" s="39"/>
      <c r="V23" s="39" t="s">
        <v>58</v>
      </c>
      <c r="W23" s="73"/>
      <c r="X23" s="73" t="s">
        <v>59</v>
      </c>
      <c r="Y23" s="73"/>
      <c r="Z23" s="73" t="s">
        <v>60</v>
      </c>
      <c r="AA23" s="73"/>
      <c r="AB23" s="39" t="s">
        <v>49</v>
      </c>
      <c r="AD23" s="2"/>
      <c r="AE23" s="2"/>
      <c r="AF23" s="2"/>
      <c r="AG23" s="2"/>
      <c r="AH23" s="2"/>
      <c r="AI23" s="2"/>
      <c r="AJ23" s="2"/>
      <c r="AK23" s="2"/>
    </row>
    <row r="24" spans="2:37" ht="16">
      <c r="B24" s="40">
        <v>6</v>
      </c>
      <c r="C24" s="41" t="s">
        <v>84</v>
      </c>
      <c r="D24" s="57">
        <v>8</v>
      </c>
      <c r="E24" s="42">
        <f>G24*0.5+I24*0.125+K24*0.125+M24*0.125+O24*0.125</f>
        <v>102.87930793828036</v>
      </c>
      <c r="F24" s="42">
        <f>SUM(R24:S24)</f>
        <v>80.548000000000002</v>
      </c>
      <c r="G24" s="42">
        <f>F24*AB24</f>
        <v>102.20789767536289</v>
      </c>
      <c r="H24" s="42">
        <f>SUM(T24:U24)</f>
        <v>81.47</v>
      </c>
      <c r="I24" s="42">
        <f>H24*AB24</f>
        <v>103.37782966196323</v>
      </c>
      <c r="J24" s="42">
        <f>SUM(V24:W24)</f>
        <v>82.087999999999994</v>
      </c>
      <c r="K24" s="42">
        <f>J24*AB24</f>
        <v>104.16201400873005</v>
      </c>
      <c r="L24" s="42">
        <f>SUM(X24:Y24)</f>
        <v>81.341000000000008</v>
      </c>
      <c r="M24" s="42">
        <f>L24*AB24</f>
        <v>103.21414069637599</v>
      </c>
      <c r="N24" s="42">
        <f>SUM(Z24:AA24)</f>
        <v>81.525999999999996</v>
      </c>
      <c r="O24" s="42">
        <f>N24*AB24</f>
        <v>103.44888843772203</v>
      </c>
      <c r="P24" s="39"/>
      <c r="Q24" s="39"/>
      <c r="R24" s="43">
        <v>60</v>
      </c>
      <c r="S24" s="44">
        <v>20.547999999999998</v>
      </c>
      <c r="T24" s="43">
        <v>60</v>
      </c>
      <c r="U24" s="44">
        <v>21.47</v>
      </c>
      <c r="V24" s="43">
        <v>60</v>
      </c>
      <c r="W24" s="68">
        <v>22.088000000000001</v>
      </c>
      <c r="X24" s="71">
        <v>60</v>
      </c>
      <c r="Y24" s="68">
        <v>21.341000000000001</v>
      </c>
      <c r="Z24" s="71">
        <v>60</v>
      </c>
      <c r="AA24" s="68">
        <v>21.526</v>
      </c>
      <c r="AB24" s="39">
        <f>F6/D6</f>
        <v>1.2689067099786822</v>
      </c>
      <c r="AD24" s="2"/>
      <c r="AE24" s="2"/>
      <c r="AF24" s="2"/>
      <c r="AG24" s="2"/>
      <c r="AH24" s="2"/>
      <c r="AI24" s="2"/>
      <c r="AJ24" s="2"/>
      <c r="AK24" s="2"/>
    </row>
    <row r="25" spans="2:37" ht="16">
      <c r="B25" s="45">
        <v>8</v>
      </c>
      <c r="C25" s="36" t="s">
        <v>77</v>
      </c>
      <c r="D25" s="58">
        <v>2</v>
      </c>
      <c r="E25" s="46">
        <f t="shared" ref="E25:E27" si="1">G25*0.5+I25*0.125+K25*0.125+M25*0.125+O25*0.125</f>
        <v>101.05049614252358</v>
      </c>
      <c r="F25" s="46">
        <f t="shared" ref="F25:F27" si="2">SUM(R25:S25)</f>
        <v>79.147999999999996</v>
      </c>
      <c r="G25" s="46">
        <f>F25*AB25</f>
        <v>100.43142828139273</v>
      </c>
      <c r="H25" s="46">
        <f t="shared" ref="H25:H27" si="3">SUM(T25:U25)</f>
        <v>80.174000000000007</v>
      </c>
      <c r="I25" s="46">
        <f>H25*AB25</f>
        <v>101.73332656583086</v>
      </c>
      <c r="J25" s="46">
        <f t="shared" ref="J25:J27" si="4">SUM(V25:W25)</f>
        <v>80.248999999999995</v>
      </c>
      <c r="K25" s="46">
        <f>J25*AB25</f>
        <v>101.82849456907925</v>
      </c>
      <c r="L25" s="46">
        <f t="shared" ref="L25:L27" si="5">SUM(X25:Y25)</f>
        <v>79.971000000000004</v>
      </c>
      <c r="M25" s="46">
        <f>L25*AB25</f>
        <v>101.4757385037052</v>
      </c>
      <c r="N25" s="46">
        <f t="shared" ref="N25:N27" si="6">SUM(Z25:AA25)</f>
        <v>80.100999999999999</v>
      </c>
      <c r="O25" s="70">
        <f>N25*AB25</f>
        <v>101.64069637600242</v>
      </c>
      <c r="P25" s="39"/>
      <c r="Q25" s="39"/>
      <c r="R25" s="43">
        <v>60</v>
      </c>
      <c r="S25" s="44">
        <v>19.148</v>
      </c>
      <c r="T25" s="43">
        <v>60</v>
      </c>
      <c r="U25" s="68">
        <v>20.173999999999999</v>
      </c>
      <c r="V25" s="43">
        <v>60</v>
      </c>
      <c r="W25" s="68">
        <v>20.248999999999999</v>
      </c>
      <c r="X25" s="71">
        <v>60</v>
      </c>
      <c r="Y25" s="68">
        <v>19.971</v>
      </c>
      <c r="Z25" s="71">
        <v>60</v>
      </c>
      <c r="AA25" s="68">
        <v>20.100999999999999</v>
      </c>
      <c r="AB25" s="39">
        <f>F6/D6</f>
        <v>1.2689067099786822</v>
      </c>
      <c r="AD25" s="2"/>
      <c r="AE25" s="2"/>
      <c r="AF25" s="2"/>
      <c r="AG25" s="2"/>
      <c r="AH25" s="2"/>
      <c r="AI25" s="2"/>
      <c r="AJ25" s="2"/>
      <c r="AK25" s="2"/>
    </row>
    <row r="26" spans="2:37" ht="16">
      <c r="B26" s="40">
        <v>9</v>
      </c>
      <c r="C26" s="41" t="s">
        <v>115</v>
      </c>
      <c r="D26" s="57">
        <v>14</v>
      </c>
      <c r="E26" s="42">
        <f t="shared" si="1"/>
        <v>115.1207681961222</v>
      </c>
      <c r="F26" s="42">
        <f t="shared" si="2"/>
        <v>79.353999999999999</v>
      </c>
      <c r="G26" s="42">
        <f>F26*AB26</f>
        <v>100.69282306364835</v>
      </c>
      <c r="H26" s="42">
        <f t="shared" si="3"/>
        <v>80.492000000000004</v>
      </c>
      <c r="I26" s="42">
        <f>H26*AB26</f>
        <v>102.13683889960409</v>
      </c>
      <c r="J26" s="42">
        <f t="shared" si="4"/>
        <v>81.114999999999995</v>
      </c>
      <c r="K26" s="42">
        <f>J26*AB26</f>
        <v>102.9273677799208</v>
      </c>
      <c r="L26" s="42">
        <f t="shared" si="5"/>
        <v>103.98599999999999</v>
      </c>
      <c r="M26" s="42">
        <f>L26*AB26</f>
        <v>131.94853314384324</v>
      </c>
      <c r="N26" s="42">
        <f t="shared" si="6"/>
        <v>142.786</v>
      </c>
      <c r="O26" s="69">
        <f>N26*AB26</f>
        <v>181.18211349101611</v>
      </c>
      <c r="P26" s="39"/>
      <c r="Q26" s="39"/>
      <c r="R26" s="43">
        <v>60</v>
      </c>
      <c r="S26" s="44">
        <v>19.353999999999999</v>
      </c>
      <c r="T26" s="43">
        <v>60</v>
      </c>
      <c r="U26" s="68">
        <v>20.492000000000001</v>
      </c>
      <c r="V26" s="43">
        <v>60</v>
      </c>
      <c r="W26" s="68">
        <v>21.114999999999998</v>
      </c>
      <c r="X26" s="71">
        <v>60</v>
      </c>
      <c r="Y26" s="68">
        <v>43.985999999999997</v>
      </c>
      <c r="Z26" s="71">
        <v>60</v>
      </c>
      <c r="AA26" s="68">
        <v>82.786000000000001</v>
      </c>
      <c r="AB26" s="39">
        <f>F6/D6</f>
        <v>1.2689067099786822</v>
      </c>
      <c r="AD26" s="2"/>
      <c r="AE26" s="2"/>
      <c r="AF26" s="2"/>
      <c r="AG26" s="2"/>
      <c r="AH26" s="2"/>
      <c r="AI26" s="2"/>
      <c r="AJ26" s="2"/>
      <c r="AK26" s="2"/>
    </row>
    <row r="27" spans="2:37" ht="16">
      <c r="B27" s="47">
        <v>7</v>
      </c>
      <c r="C27" s="48" t="s">
        <v>85</v>
      </c>
      <c r="D27" s="59">
        <v>12</v>
      </c>
      <c r="E27" s="49">
        <f t="shared" si="1"/>
        <v>104.30365572023143</v>
      </c>
      <c r="F27" s="49">
        <f t="shared" si="2"/>
        <v>81.888000000000005</v>
      </c>
      <c r="G27" s="49">
        <f>F27*AB27</f>
        <v>103.90823266673434</v>
      </c>
      <c r="H27" s="49">
        <f t="shared" si="3"/>
        <v>82.715000000000003</v>
      </c>
      <c r="I27" s="49">
        <f>H27*AB27</f>
        <v>104.95761851588669</v>
      </c>
      <c r="J27" s="49">
        <f t="shared" si="4"/>
        <v>82.78</v>
      </c>
      <c r="K27" s="49">
        <f>J27*AB27</f>
        <v>105.04009745203531</v>
      </c>
      <c r="L27" s="49">
        <f t="shared" si="5"/>
        <v>81.966000000000008</v>
      </c>
      <c r="M27" s="49">
        <f>L27*AB27</f>
        <v>104.00720739011267</v>
      </c>
      <c r="N27" s="49">
        <f t="shared" si="6"/>
        <v>82.584000000000003</v>
      </c>
      <c r="O27" s="49">
        <f>N27*AB27</f>
        <v>104.79139173687949</v>
      </c>
      <c r="P27" s="39"/>
      <c r="Q27" s="39"/>
      <c r="R27" s="43">
        <v>60</v>
      </c>
      <c r="S27" s="44">
        <v>21.888000000000002</v>
      </c>
      <c r="T27" s="43">
        <v>60</v>
      </c>
      <c r="U27" s="44">
        <v>22.715</v>
      </c>
      <c r="V27" s="43">
        <v>60</v>
      </c>
      <c r="W27" s="68">
        <v>22.78</v>
      </c>
      <c r="X27" s="71">
        <v>60</v>
      </c>
      <c r="Y27" s="68">
        <v>21.966000000000001</v>
      </c>
      <c r="Z27" s="71">
        <v>60</v>
      </c>
      <c r="AA27" s="68">
        <v>22.584</v>
      </c>
      <c r="AB27" s="39">
        <f>F6/D6</f>
        <v>1.2689067099786822</v>
      </c>
      <c r="AD27" s="2"/>
      <c r="AE27" s="2"/>
      <c r="AF27" s="2"/>
      <c r="AG27" s="2"/>
      <c r="AH27" s="2"/>
      <c r="AI27" s="2"/>
      <c r="AJ27" s="2"/>
      <c r="AK27" s="2"/>
    </row>
    <row r="28" spans="2:37" ht="16" thickBot="1">
      <c r="B28" s="1"/>
      <c r="E28" s="1"/>
      <c r="F28" s="1"/>
      <c r="G28" s="1"/>
      <c r="H28" s="1"/>
      <c r="I28" s="1"/>
      <c r="J28" s="1"/>
      <c r="W28" s="72"/>
      <c r="X28" s="72"/>
      <c r="Y28" s="72"/>
      <c r="Z28" s="72"/>
      <c r="AA28" s="72"/>
      <c r="AD28" s="2"/>
      <c r="AE28" s="2"/>
      <c r="AF28" s="2"/>
      <c r="AG28" s="2"/>
      <c r="AH28" s="2"/>
      <c r="AI28" s="2"/>
      <c r="AJ28" s="2"/>
      <c r="AK28" s="2"/>
    </row>
    <row r="29" spans="2:37" ht="17" thickBot="1">
      <c r="B29" s="105" t="s">
        <v>65</v>
      </c>
      <c r="C29" s="106"/>
      <c r="D29" s="107" t="s">
        <v>62</v>
      </c>
      <c r="E29" s="111"/>
      <c r="F29" s="55"/>
      <c r="H29" s="1"/>
      <c r="I29" s="1"/>
      <c r="J29" s="1"/>
      <c r="W29" s="72"/>
      <c r="X29" s="72"/>
      <c r="Y29" s="72"/>
      <c r="Z29" s="72"/>
      <c r="AA29" s="72"/>
      <c r="AD29" s="2"/>
      <c r="AE29" s="2"/>
      <c r="AF29" s="2"/>
      <c r="AG29" s="2"/>
      <c r="AH29" s="2"/>
      <c r="AI29" s="2"/>
      <c r="AJ29" s="2"/>
      <c r="AK29" s="2"/>
    </row>
    <row r="30" spans="2:37" ht="17" thickBot="1">
      <c r="B30" s="105" t="s">
        <v>66</v>
      </c>
      <c r="C30" s="106"/>
      <c r="D30" s="107" t="s">
        <v>83</v>
      </c>
      <c r="E30" s="111"/>
      <c r="F30" s="55"/>
      <c r="G30" s="1"/>
      <c r="H30" s="1"/>
      <c r="I30" s="1"/>
      <c r="J30" s="1"/>
      <c r="W30" s="72"/>
      <c r="X30" s="72"/>
      <c r="Y30" s="72"/>
      <c r="Z30" s="72"/>
      <c r="AA30" s="72"/>
      <c r="AD30" s="2"/>
      <c r="AE30" s="2"/>
      <c r="AF30" s="2"/>
      <c r="AG30" s="2"/>
      <c r="AH30" s="2"/>
      <c r="AI30" s="2"/>
      <c r="AJ30" s="2"/>
      <c r="AK30" s="2"/>
    </row>
    <row r="31" spans="2:37" ht="18" customHeight="1" thickBot="1">
      <c r="B31" s="105" t="s">
        <v>63</v>
      </c>
      <c r="C31" s="106"/>
      <c r="D31" s="109">
        <f>AVERAGE(E35,E36)</f>
        <v>101.98012892092171</v>
      </c>
      <c r="E31" s="112"/>
      <c r="F31" s="56"/>
      <c r="G31" s="1"/>
      <c r="H31" s="1"/>
      <c r="I31" s="1"/>
      <c r="J31" s="1"/>
      <c r="W31" s="72"/>
      <c r="X31" s="72"/>
      <c r="Y31" s="72"/>
      <c r="Z31" s="72"/>
      <c r="AA31" s="72"/>
      <c r="AD31" s="2"/>
      <c r="AE31" s="2"/>
      <c r="AF31" s="2"/>
      <c r="AG31" s="2"/>
      <c r="AH31" s="2"/>
      <c r="AI31" s="2"/>
      <c r="AJ31" s="2"/>
      <c r="AK31" s="2"/>
    </row>
    <row r="32" spans="2:37" ht="16" customHeight="1" thickBot="1">
      <c r="B32" s="105" t="s">
        <v>64</v>
      </c>
      <c r="C32" s="106"/>
      <c r="D32" s="107" t="s">
        <v>113</v>
      </c>
      <c r="E32" s="111"/>
      <c r="F32" s="55"/>
      <c r="G32" s="1"/>
      <c r="H32" s="1"/>
      <c r="I32" s="1"/>
      <c r="J32" s="1"/>
      <c r="W32" s="72"/>
      <c r="X32" s="72"/>
      <c r="Y32" s="72"/>
      <c r="Z32" s="72"/>
      <c r="AA32" s="72"/>
      <c r="AD32" s="2"/>
      <c r="AE32" s="2"/>
      <c r="AF32" s="2"/>
      <c r="AG32" s="2"/>
      <c r="AH32" s="2"/>
      <c r="AI32" s="2"/>
      <c r="AJ32" s="2"/>
      <c r="AK32" s="2"/>
    </row>
    <row r="33" spans="2:37" ht="5" customHeight="1">
      <c r="B33" s="1"/>
      <c r="E33" s="1"/>
      <c r="F33" s="1"/>
      <c r="G33" s="1"/>
      <c r="H33" s="1"/>
      <c r="I33" s="1"/>
      <c r="J33" s="1"/>
      <c r="W33" s="72"/>
      <c r="X33" s="72"/>
      <c r="Y33" s="72"/>
      <c r="Z33" s="72"/>
      <c r="AA33" s="72"/>
      <c r="AD33" s="2"/>
      <c r="AE33" s="2"/>
      <c r="AF33" s="2"/>
      <c r="AG33" s="2"/>
      <c r="AH33" s="2"/>
      <c r="AI33" s="2"/>
      <c r="AJ33" s="2"/>
      <c r="AK33" s="2"/>
    </row>
    <row r="34" spans="2:37" ht="17">
      <c r="B34" s="35" t="s">
        <v>48</v>
      </c>
      <c r="C34" s="35" t="s">
        <v>46</v>
      </c>
      <c r="D34" s="35" t="s">
        <v>69</v>
      </c>
      <c r="E34" s="35" t="s">
        <v>50</v>
      </c>
      <c r="F34" s="35" t="s">
        <v>51</v>
      </c>
      <c r="G34" s="35" t="s">
        <v>47</v>
      </c>
      <c r="H34" s="35" t="s">
        <v>52</v>
      </c>
      <c r="I34" s="35" t="s">
        <v>47</v>
      </c>
      <c r="J34" s="35" t="s">
        <v>53</v>
      </c>
      <c r="K34" s="35" t="s">
        <v>47</v>
      </c>
      <c r="L34" s="35" t="s">
        <v>54</v>
      </c>
      <c r="M34" s="35" t="s">
        <v>47</v>
      </c>
      <c r="N34" s="35" t="s">
        <v>55</v>
      </c>
      <c r="O34" s="35" t="s">
        <v>47</v>
      </c>
      <c r="P34" s="39"/>
      <c r="Q34" s="39"/>
      <c r="R34" s="39" t="s">
        <v>56</v>
      </c>
      <c r="S34" s="39"/>
      <c r="T34" s="39" t="s">
        <v>57</v>
      </c>
      <c r="U34" s="39"/>
      <c r="V34" s="39" t="s">
        <v>58</v>
      </c>
      <c r="W34" s="73"/>
      <c r="X34" s="73" t="s">
        <v>59</v>
      </c>
      <c r="Y34" s="73"/>
      <c r="Z34" s="73" t="s">
        <v>60</v>
      </c>
      <c r="AA34" s="73"/>
      <c r="AB34" s="39" t="s">
        <v>49</v>
      </c>
      <c r="AD34" s="2"/>
      <c r="AE34" s="2"/>
      <c r="AF34" s="2"/>
      <c r="AG34" s="2"/>
      <c r="AH34" s="2"/>
      <c r="AI34" s="2"/>
      <c r="AJ34" s="2"/>
      <c r="AK34" s="2"/>
    </row>
    <row r="35" spans="2:37" ht="16">
      <c r="B35" s="40">
        <v>22</v>
      </c>
      <c r="C35" s="41" t="s">
        <v>74</v>
      </c>
      <c r="D35" s="41">
        <v>5</v>
      </c>
      <c r="E35" s="42">
        <f>G35*0.5+I35*0.125+K35*0.125+M35*0.125+O35*0.125</f>
        <v>101.84689371637396</v>
      </c>
      <c r="F35" s="42">
        <f>SUM(R35:S35)</f>
        <v>79.989999999999995</v>
      </c>
      <c r="G35" s="42">
        <f>F35*AB35</f>
        <v>101.49984773119478</v>
      </c>
      <c r="H35" s="42">
        <f>SUM(T35:U35)</f>
        <v>80.045000000000002</v>
      </c>
      <c r="I35" s="42">
        <f>H35*AB35</f>
        <v>101.56963760024361</v>
      </c>
      <c r="J35" s="42">
        <f>SUM(V35:W35)</f>
        <v>80.393000000000001</v>
      </c>
      <c r="K35" s="42">
        <f>J35*AB35</f>
        <v>102.0112171353162</v>
      </c>
      <c r="L35" s="42">
        <f>SUM(X35:Y35)</f>
        <v>80.808999999999997</v>
      </c>
      <c r="M35" s="42">
        <f>L35*AB35</f>
        <v>102.53908232666733</v>
      </c>
      <c r="N35" s="42">
        <f>SUM(Z35:AA35)</f>
        <v>80.900999999999996</v>
      </c>
      <c r="O35" s="42">
        <f>N35*AB35</f>
        <v>102.65582174398536</v>
      </c>
      <c r="P35" s="39"/>
      <c r="Q35" s="39"/>
      <c r="R35" s="43">
        <v>60</v>
      </c>
      <c r="S35" s="44">
        <v>19.989999999999998</v>
      </c>
      <c r="T35" s="43">
        <v>60</v>
      </c>
      <c r="U35" s="44">
        <v>20.045000000000002</v>
      </c>
      <c r="V35" s="43">
        <v>60</v>
      </c>
      <c r="W35" s="68">
        <v>20.393000000000001</v>
      </c>
      <c r="X35" s="71">
        <v>60</v>
      </c>
      <c r="Y35" s="68">
        <v>20.809000000000001</v>
      </c>
      <c r="Z35" s="71">
        <v>60</v>
      </c>
      <c r="AA35" s="68">
        <v>20.901</v>
      </c>
      <c r="AB35" s="39">
        <f>F6/D6</f>
        <v>1.2689067099786822</v>
      </c>
      <c r="AD35" s="2"/>
      <c r="AE35" s="2"/>
      <c r="AF35" s="2"/>
      <c r="AG35" s="2"/>
      <c r="AH35" s="2"/>
      <c r="AI35" s="2"/>
      <c r="AJ35" s="2"/>
      <c r="AK35" s="2"/>
    </row>
    <row r="36" spans="2:37" ht="16">
      <c r="B36" s="45">
        <v>2</v>
      </c>
      <c r="C36" s="36" t="s">
        <v>61</v>
      </c>
      <c r="D36" s="61">
        <v>6</v>
      </c>
      <c r="E36" s="46">
        <f t="shared" ref="E36:E38" si="7">G36*0.5+I36*0.125+K36*0.125+M36*0.125+O36*0.125</f>
        <v>102.11336412546949</v>
      </c>
      <c r="F36" s="46">
        <f t="shared" ref="F36:F38" si="8">SUM(R36:S36)</f>
        <v>79.762</v>
      </c>
      <c r="G36" s="46">
        <f>F36*AB36</f>
        <v>101.21053700131965</v>
      </c>
      <c r="H36" s="46">
        <f t="shared" ref="H36:H38" si="9">SUM(T36:U36)</f>
        <v>80.721000000000004</v>
      </c>
      <c r="I36" s="46">
        <f>H36*AB36</f>
        <v>102.42741853618921</v>
      </c>
      <c r="J36" s="46">
        <f t="shared" ref="J36:J38" si="10">SUM(V36:W36)</f>
        <v>81.442000000000007</v>
      </c>
      <c r="K36" s="46">
        <f>J36*AB36</f>
        <v>103.34230027408384</v>
      </c>
      <c r="L36" s="46">
        <f t="shared" ref="L36:L38" si="11">SUM(X36:Y36)</f>
        <v>81.244</v>
      </c>
      <c r="M36" s="46">
        <f>L36*AB36</f>
        <v>103.09105674550806</v>
      </c>
      <c r="N36" s="46">
        <f t="shared" ref="N36:N38" si="12">SUM(Z36:AA36)</f>
        <v>81.332999999999998</v>
      </c>
      <c r="O36" s="46">
        <f>N36*AB36</f>
        <v>103.20398944269616</v>
      </c>
      <c r="P36" s="39"/>
      <c r="Q36" s="39"/>
      <c r="R36" s="43">
        <v>60</v>
      </c>
      <c r="S36" s="44">
        <v>19.762</v>
      </c>
      <c r="T36" s="43">
        <v>60</v>
      </c>
      <c r="U36" s="68">
        <v>20.721</v>
      </c>
      <c r="V36" s="43">
        <v>60</v>
      </c>
      <c r="W36" s="68">
        <v>21.442</v>
      </c>
      <c r="X36" s="71">
        <v>60</v>
      </c>
      <c r="Y36" s="68">
        <v>21.244</v>
      </c>
      <c r="Z36" s="71">
        <v>60</v>
      </c>
      <c r="AA36" s="68">
        <v>21.332999999999998</v>
      </c>
      <c r="AB36" s="39">
        <f>F6/D6</f>
        <v>1.2689067099786822</v>
      </c>
      <c r="AD36" s="2"/>
      <c r="AE36" s="2"/>
      <c r="AF36" s="2"/>
      <c r="AG36" s="2"/>
      <c r="AH36" s="2"/>
      <c r="AI36" s="2"/>
      <c r="AJ36" s="2"/>
      <c r="AK36" s="2"/>
    </row>
    <row r="37" spans="2:37" ht="16">
      <c r="B37" s="40">
        <v>12</v>
      </c>
      <c r="C37" s="41" t="s">
        <v>86</v>
      </c>
      <c r="D37" s="41">
        <v>11</v>
      </c>
      <c r="E37" s="42">
        <f t="shared" si="7"/>
        <v>103.48076971881027</v>
      </c>
      <c r="F37" s="42">
        <f t="shared" si="8"/>
        <v>81.180000000000007</v>
      </c>
      <c r="G37" s="42">
        <f>F37*AB37</f>
        <v>103.00984671606943</v>
      </c>
      <c r="H37" s="42">
        <f t="shared" si="9"/>
        <v>82.004999999999995</v>
      </c>
      <c r="I37" s="42">
        <f>H37*AB37</f>
        <v>104.05669475180183</v>
      </c>
      <c r="J37" s="42">
        <f t="shared" si="10"/>
        <v>82.245999999999995</v>
      </c>
      <c r="K37" s="42">
        <f>J37*AB37</f>
        <v>104.36250126890668</v>
      </c>
      <c r="L37" s="42">
        <f t="shared" si="11"/>
        <v>81.665999999999997</v>
      </c>
      <c r="M37" s="42">
        <f>L37*AB37</f>
        <v>103.62653537711905</v>
      </c>
      <c r="N37" s="42">
        <f t="shared" si="12"/>
        <v>81.771999999999991</v>
      </c>
      <c r="O37" s="69">
        <f>N37*AB37</f>
        <v>103.76103948837678</v>
      </c>
      <c r="P37" s="39"/>
      <c r="Q37" s="39"/>
      <c r="R37" s="43">
        <v>60</v>
      </c>
      <c r="S37" s="44">
        <v>21.18</v>
      </c>
      <c r="T37" s="43">
        <v>60</v>
      </c>
      <c r="U37" s="44">
        <v>22.004999999999999</v>
      </c>
      <c r="V37" s="43">
        <v>60</v>
      </c>
      <c r="W37" s="68">
        <v>22.245999999999999</v>
      </c>
      <c r="X37" s="71">
        <v>60</v>
      </c>
      <c r="Y37" s="68">
        <v>21.666</v>
      </c>
      <c r="Z37" s="71">
        <v>60</v>
      </c>
      <c r="AA37" s="68">
        <v>21.771999999999998</v>
      </c>
      <c r="AB37" s="39">
        <f>F6/D6</f>
        <v>1.2689067099786822</v>
      </c>
      <c r="AD37" s="2"/>
      <c r="AE37" s="2"/>
      <c r="AF37" s="2"/>
      <c r="AG37" s="2"/>
      <c r="AH37" s="2"/>
      <c r="AI37" s="2"/>
      <c r="AJ37" s="2"/>
      <c r="AK37" s="2"/>
    </row>
    <row r="38" spans="2:37" ht="16">
      <c r="B38" s="47">
        <v>11</v>
      </c>
      <c r="C38" s="48" t="s">
        <v>87</v>
      </c>
      <c r="D38" s="48">
        <v>10</v>
      </c>
      <c r="E38" s="49">
        <f t="shared" si="7"/>
        <v>103.29186123236219</v>
      </c>
      <c r="F38" s="49">
        <f t="shared" si="8"/>
        <v>80.984000000000009</v>
      </c>
      <c r="G38" s="49">
        <f>F38*AB38</f>
        <v>102.76114100091361</v>
      </c>
      <c r="H38" s="49">
        <f t="shared" si="9"/>
        <v>81.872</v>
      </c>
      <c r="I38" s="49">
        <f>H38*AB38</f>
        <v>103.88793015937466</v>
      </c>
      <c r="J38" s="49">
        <f t="shared" si="10"/>
        <v>82.15</v>
      </c>
      <c r="K38" s="49">
        <f>J38*AB38</f>
        <v>104.24068622474874</v>
      </c>
      <c r="L38" s="49">
        <f t="shared" si="11"/>
        <v>81.56</v>
      </c>
      <c r="M38" s="49">
        <f>L38*AB38</f>
        <v>103.49203126586131</v>
      </c>
      <c r="N38" s="49">
        <f t="shared" si="12"/>
        <v>81.7</v>
      </c>
      <c r="O38" s="49">
        <f>N38*AB38</f>
        <v>103.66967820525834</v>
      </c>
      <c r="P38" s="39"/>
      <c r="Q38" s="39"/>
      <c r="R38" s="43">
        <v>60</v>
      </c>
      <c r="S38" s="44">
        <v>20.984000000000002</v>
      </c>
      <c r="T38" s="43">
        <v>60</v>
      </c>
      <c r="U38" s="44">
        <v>21.872</v>
      </c>
      <c r="V38" s="43">
        <v>60</v>
      </c>
      <c r="W38" s="68">
        <v>22.15</v>
      </c>
      <c r="X38" s="71">
        <v>60</v>
      </c>
      <c r="Y38" s="68">
        <v>21.56</v>
      </c>
      <c r="Z38" s="71">
        <v>60</v>
      </c>
      <c r="AA38" s="68">
        <v>21.7</v>
      </c>
      <c r="AB38" s="39">
        <f>F6/D6</f>
        <v>1.2689067099786822</v>
      </c>
      <c r="AD38" s="2"/>
      <c r="AE38" s="2"/>
      <c r="AF38" s="2"/>
      <c r="AG38" s="2"/>
      <c r="AH38" s="2"/>
      <c r="AI38" s="2"/>
      <c r="AJ38" s="2"/>
      <c r="AK38" s="2"/>
    </row>
    <row r="39" spans="2:37" ht="17" customHeight="1" thickBot="1">
      <c r="B39" s="50"/>
      <c r="C39" s="50"/>
      <c r="D39" s="51"/>
      <c r="E39" s="1"/>
      <c r="F39" s="1"/>
      <c r="G39" s="1"/>
      <c r="H39" s="1"/>
      <c r="I39" s="1"/>
      <c r="J39" s="1"/>
      <c r="W39" s="72"/>
      <c r="X39" s="72"/>
      <c r="Y39" s="72"/>
      <c r="Z39" s="72"/>
      <c r="AA39" s="72"/>
      <c r="AD39" s="2"/>
      <c r="AE39" s="2"/>
      <c r="AF39" s="2"/>
      <c r="AG39" s="2"/>
      <c r="AH39" s="2"/>
      <c r="AI39" s="2"/>
      <c r="AJ39" s="2"/>
      <c r="AK39" s="2"/>
    </row>
    <row r="40" spans="2:37" ht="17" thickBot="1">
      <c r="B40" s="105" t="s">
        <v>65</v>
      </c>
      <c r="C40" s="106"/>
      <c r="D40" s="107" t="s">
        <v>67</v>
      </c>
      <c r="E40" s="108"/>
      <c r="G40" s="1"/>
      <c r="H40" s="1"/>
      <c r="I40" s="1"/>
      <c r="J40" s="1"/>
      <c r="W40" s="72"/>
      <c r="X40" s="72"/>
      <c r="Y40" s="72"/>
      <c r="Z40" s="72"/>
      <c r="AA40" s="72"/>
      <c r="AD40" s="2"/>
      <c r="AE40" s="2"/>
      <c r="AF40" s="2"/>
      <c r="AG40" s="2"/>
      <c r="AH40" s="2"/>
      <c r="AI40" s="2"/>
      <c r="AJ40" s="2"/>
      <c r="AK40" s="2"/>
    </row>
    <row r="41" spans="2:37" ht="17" thickBot="1">
      <c r="B41" s="105" t="s">
        <v>66</v>
      </c>
      <c r="C41" s="106"/>
      <c r="D41" s="107" t="s">
        <v>94</v>
      </c>
      <c r="E41" s="108"/>
      <c r="G41" s="1"/>
      <c r="H41" s="1"/>
      <c r="I41" s="1"/>
      <c r="J41" s="1"/>
      <c r="W41" s="72"/>
      <c r="X41" s="72"/>
      <c r="Y41" s="72"/>
      <c r="Z41" s="72"/>
      <c r="AA41" s="72"/>
      <c r="AD41" s="2"/>
      <c r="AE41" s="2"/>
      <c r="AF41" s="2"/>
      <c r="AG41" s="2"/>
      <c r="AH41" s="2"/>
      <c r="AI41" s="2"/>
      <c r="AJ41" s="2"/>
      <c r="AK41" s="2"/>
    </row>
    <row r="42" spans="2:37" ht="17" thickBot="1">
      <c r="B42" s="105" t="s">
        <v>63</v>
      </c>
      <c r="C42" s="106"/>
      <c r="D42" s="109">
        <f>AVERAGE(E46,E49)</f>
        <v>100.96698621967312</v>
      </c>
      <c r="E42" s="110"/>
      <c r="G42" s="1"/>
      <c r="H42" s="1"/>
      <c r="I42" s="1"/>
      <c r="J42" s="1"/>
      <c r="W42" s="72"/>
      <c r="X42" s="72"/>
      <c r="Y42" s="72"/>
      <c r="Z42" s="72"/>
      <c r="AA42" s="72"/>
      <c r="AD42" s="2"/>
      <c r="AE42" s="2"/>
      <c r="AF42" s="2"/>
      <c r="AG42" s="2"/>
      <c r="AH42" s="2"/>
      <c r="AI42" s="2"/>
      <c r="AJ42" s="2"/>
      <c r="AK42" s="2"/>
    </row>
    <row r="43" spans="2:37" ht="17" thickBot="1">
      <c r="B43" s="105" t="s">
        <v>64</v>
      </c>
      <c r="C43" s="106"/>
      <c r="D43" s="107" t="s">
        <v>96</v>
      </c>
      <c r="E43" s="108"/>
      <c r="G43" s="1"/>
      <c r="H43" s="1"/>
      <c r="I43" s="1"/>
      <c r="J43" s="1"/>
      <c r="W43" s="72"/>
      <c r="X43" s="72"/>
      <c r="Y43" s="72"/>
      <c r="Z43" s="72"/>
      <c r="AA43" s="72"/>
      <c r="AD43" s="2"/>
      <c r="AE43" s="2"/>
      <c r="AF43" s="2"/>
      <c r="AG43" s="2"/>
      <c r="AH43" s="2"/>
      <c r="AI43" s="2"/>
      <c r="AJ43" s="2"/>
      <c r="AK43" s="2"/>
    </row>
    <row r="44" spans="2:37" ht="5" customHeight="1">
      <c r="B44" s="1"/>
      <c r="E44" s="1"/>
      <c r="F44" s="1"/>
      <c r="G44" s="1"/>
      <c r="H44" s="1"/>
      <c r="I44" s="1"/>
      <c r="J44" s="1"/>
      <c r="W44" s="72"/>
      <c r="X44" s="72"/>
      <c r="Y44" s="72"/>
      <c r="Z44" s="72"/>
      <c r="AA44" s="72"/>
      <c r="AD44" s="2"/>
      <c r="AE44" s="2"/>
      <c r="AF44" s="2"/>
      <c r="AG44" s="2"/>
      <c r="AH44" s="2"/>
      <c r="AI44" s="2"/>
      <c r="AJ44" s="2"/>
      <c r="AK44" s="2"/>
    </row>
    <row r="45" spans="2:37" ht="17">
      <c r="B45" s="35" t="s">
        <v>48</v>
      </c>
      <c r="C45" s="35" t="s">
        <v>46</v>
      </c>
      <c r="D45" s="35" t="s">
        <v>69</v>
      </c>
      <c r="E45" s="35" t="s">
        <v>50</v>
      </c>
      <c r="F45" s="35" t="s">
        <v>51</v>
      </c>
      <c r="G45" s="35" t="s">
        <v>47</v>
      </c>
      <c r="H45" s="35" t="s">
        <v>52</v>
      </c>
      <c r="I45" s="35" t="s">
        <v>47</v>
      </c>
      <c r="J45" s="35" t="s">
        <v>53</v>
      </c>
      <c r="K45" s="35" t="s">
        <v>47</v>
      </c>
      <c r="L45" s="35" t="s">
        <v>54</v>
      </c>
      <c r="M45" s="35" t="s">
        <v>47</v>
      </c>
      <c r="N45" s="35" t="s">
        <v>55</v>
      </c>
      <c r="O45" s="35" t="s">
        <v>47</v>
      </c>
      <c r="P45" s="39"/>
      <c r="Q45" s="39"/>
      <c r="R45" s="39" t="s">
        <v>56</v>
      </c>
      <c r="S45" s="39"/>
      <c r="T45" s="39" t="s">
        <v>57</v>
      </c>
      <c r="U45" s="39"/>
      <c r="V45" s="39" t="s">
        <v>58</v>
      </c>
      <c r="W45" s="73"/>
      <c r="X45" s="73" t="s">
        <v>59</v>
      </c>
      <c r="Y45" s="73"/>
      <c r="Z45" s="73" t="s">
        <v>60</v>
      </c>
      <c r="AA45" s="73"/>
      <c r="AB45" s="39" t="s">
        <v>49</v>
      </c>
      <c r="AD45" s="2"/>
      <c r="AE45" s="2"/>
      <c r="AF45" s="2"/>
      <c r="AG45" s="2"/>
      <c r="AH45" s="2"/>
      <c r="AI45" s="2"/>
      <c r="AJ45" s="2"/>
      <c r="AK45" s="2"/>
    </row>
    <row r="46" spans="2:37" ht="16">
      <c r="B46" s="40">
        <v>77</v>
      </c>
      <c r="C46" s="41" t="s">
        <v>116</v>
      </c>
      <c r="D46" s="57">
        <v>3</v>
      </c>
      <c r="E46" s="42">
        <f>G46*0.5+I46*0.125+K46*0.125+M46*0.125+O46*0.125</f>
        <v>101.33219343213885</v>
      </c>
      <c r="F46" s="42">
        <f>SUM(R46:S46)</f>
        <v>79.241</v>
      </c>
      <c r="G46" s="42">
        <f>F46*AB46</f>
        <v>100.54943660542075</v>
      </c>
      <c r="H46" s="42">
        <f>SUM(T46:U46)</f>
        <v>80.349000000000004</v>
      </c>
      <c r="I46" s="42">
        <f>H46*AB46</f>
        <v>101.95538524007713</v>
      </c>
      <c r="J46" s="42">
        <f>SUM(V46:W46)</f>
        <v>80.756</v>
      </c>
      <c r="K46" s="42">
        <f>J46*AB46</f>
        <v>102.47183027103846</v>
      </c>
      <c r="L46" s="42">
        <f>SUM(X46:Y46)</f>
        <v>80.325000000000003</v>
      </c>
      <c r="M46" s="42">
        <f>L46*AB46</f>
        <v>101.92493147903765</v>
      </c>
      <c r="N46" s="42">
        <f>SUM(Z46:AA46)</f>
        <v>80.468999999999994</v>
      </c>
      <c r="O46" s="42">
        <f>N46*AB46</f>
        <v>102.10765404527457</v>
      </c>
      <c r="P46" s="39"/>
      <c r="Q46" s="39"/>
      <c r="R46" s="43">
        <v>60</v>
      </c>
      <c r="S46" s="44">
        <v>19.241</v>
      </c>
      <c r="T46" s="43">
        <v>60</v>
      </c>
      <c r="U46" s="68">
        <v>20.349</v>
      </c>
      <c r="V46" s="43">
        <v>60</v>
      </c>
      <c r="W46" s="68">
        <v>20.756</v>
      </c>
      <c r="X46" s="71">
        <v>60</v>
      </c>
      <c r="Y46" s="68">
        <v>20.324999999999999</v>
      </c>
      <c r="Z46" s="71">
        <v>60</v>
      </c>
      <c r="AA46" s="68">
        <v>20.469000000000001</v>
      </c>
      <c r="AB46" s="39">
        <f>F6/D6</f>
        <v>1.2689067099786822</v>
      </c>
      <c r="AD46" s="2"/>
      <c r="AE46" s="2"/>
      <c r="AF46" s="2"/>
      <c r="AG46" s="2"/>
      <c r="AH46" s="2"/>
      <c r="AI46" s="2"/>
      <c r="AJ46" s="2"/>
      <c r="AK46" s="2"/>
    </row>
    <row r="47" spans="2:37" ht="16">
      <c r="B47" s="45">
        <v>88</v>
      </c>
      <c r="C47" s="36" t="s">
        <v>88</v>
      </c>
      <c r="D47" s="58">
        <v>4</v>
      </c>
      <c r="E47" s="46">
        <f>G47*0.5+I47*0.125+K47*0.125+M47*0.125+O47*0.125</f>
        <v>101.33837935235</v>
      </c>
      <c r="F47" s="46">
        <f t="shared" ref="F47:F49" si="13">SUM(R47:S47)</f>
        <v>79.597999999999999</v>
      </c>
      <c r="G47" s="46">
        <f>F47*AB47</f>
        <v>101.00243630088315</v>
      </c>
      <c r="H47" s="79">
        <f>SUM(T47:U47)</f>
        <v>79.528999999999996</v>
      </c>
      <c r="I47" s="79">
        <f>H47*AB47</f>
        <v>100.9148817378946</v>
      </c>
      <c r="J47" s="79">
        <f>SUM(V47:W47)</f>
        <v>79.616</v>
      </c>
      <c r="K47" s="79">
        <f>J47*AB47</f>
        <v>101.02527662166275</v>
      </c>
      <c r="L47" s="46">
        <f t="shared" ref="L47:L49" si="14">SUM(X47:Y47)</f>
        <v>80.600999999999999</v>
      </c>
      <c r="M47" s="46">
        <f>L47*AB47</f>
        <v>102.27514973099176</v>
      </c>
      <c r="N47" s="46">
        <f t="shared" ref="N47:N49" si="15">SUM(Z47:AA47)</f>
        <v>80.763999999999996</v>
      </c>
      <c r="O47" s="46">
        <f>N47*AB47</f>
        <v>102.48198152471828</v>
      </c>
      <c r="P47" s="39"/>
      <c r="Q47" s="39"/>
      <c r="R47" s="43">
        <v>60</v>
      </c>
      <c r="S47" s="44">
        <v>19.597999999999999</v>
      </c>
      <c r="T47" s="43">
        <v>60</v>
      </c>
      <c r="U47" s="68">
        <v>19.529</v>
      </c>
      <c r="V47" s="43">
        <v>60</v>
      </c>
      <c r="W47" s="68">
        <v>19.616</v>
      </c>
      <c r="X47" s="71">
        <v>60</v>
      </c>
      <c r="Y47" s="68">
        <v>20.600999999999999</v>
      </c>
      <c r="Z47" s="71">
        <v>60</v>
      </c>
      <c r="AA47" s="68">
        <v>20.763999999999999</v>
      </c>
      <c r="AB47" s="39">
        <f>F6/D6</f>
        <v>1.2689067099786822</v>
      </c>
      <c r="AD47" s="2"/>
      <c r="AE47" s="2"/>
      <c r="AF47" s="2"/>
      <c r="AG47" s="2"/>
      <c r="AH47" s="2"/>
      <c r="AI47" s="2"/>
      <c r="AJ47" s="2"/>
      <c r="AK47" s="2"/>
    </row>
    <row r="48" spans="2:37" ht="16">
      <c r="B48" s="40">
        <v>66</v>
      </c>
      <c r="C48" s="41" t="s">
        <v>33</v>
      </c>
      <c r="D48" s="57">
        <v>13</v>
      </c>
      <c r="E48" s="42">
        <f t="shared" ref="E48:E49" si="16">G48*0.5+I48*0.125+K48*0.125+M48*0.125+O48*0.125</f>
        <v>108.74784285859302</v>
      </c>
      <c r="F48" s="42">
        <f t="shared" si="13"/>
        <v>79.400000000000006</v>
      </c>
      <c r="G48" s="42">
        <f>F48*AB48</f>
        <v>100.75119277230738</v>
      </c>
      <c r="H48" s="42">
        <f>SUM(T48:U48)</f>
        <v>79.869</v>
      </c>
      <c r="I48" s="42">
        <f>H48*AB48</f>
        <v>101.34631001928736</v>
      </c>
      <c r="J48" s="42">
        <f>SUM(V48:W48)</f>
        <v>79.900000000000006</v>
      </c>
      <c r="K48" s="42">
        <f>J48*AB48</f>
        <v>101.38564612729671</v>
      </c>
      <c r="L48" s="42">
        <f t="shared" si="14"/>
        <v>85.781999999999996</v>
      </c>
      <c r="M48" s="42">
        <f>L48*AB48</f>
        <v>108.84935539539131</v>
      </c>
      <c r="N48" s="42">
        <f t="shared" si="15"/>
        <v>122.465</v>
      </c>
      <c r="O48" s="42">
        <f>N48*AB48</f>
        <v>155.39666023753932</v>
      </c>
      <c r="P48" s="39"/>
      <c r="Q48" s="39"/>
      <c r="R48" s="43">
        <v>60</v>
      </c>
      <c r="S48" s="44">
        <v>19.399999999999999</v>
      </c>
      <c r="T48" s="43">
        <v>60</v>
      </c>
      <c r="U48" s="68">
        <v>19.869</v>
      </c>
      <c r="V48" s="43">
        <v>60</v>
      </c>
      <c r="W48" s="68">
        <v>19.899999999999999</v>
      </c>
      <c r="X48" s="71">
        <v>60</v>
      </c>
      <c r="Y48" s="68">
        <v>25.782</v>
      </c>
      <c r="Z48" s="71">
        <v>60</v>
      </c>
      <c r="AA48" s="68">
        <v>62.465000000000003</v>
      </c>
      <c r="AB48" s="39">
        <f>F6/D6</f>
        <v>1.2689067099786822</v>
      </c>
      <c r="AD48" s="2"/>
      <c r="AE48" s="2"/>
      <c r="AF48" s="2"/>
      <c r="AG48" s="2"/>
      <c r="AH48" s="2"/>
      <c r="AI48" s="2"/>
      <c r="AJ48" s="2"/>
      <c r="AK48" s="2"/>
    </row>
    <row r="49" spans="1:37" ht="16">
      <c r="B49" s="47">
        <v>33</v>
      </c>
      <c r="C49" s="48" t="s">
        <v>89</v>
      </c>
      <c r="D49" s="59">
        <v>1</v>
      </c>
      <c r="E49" s="49">
        <f t="shared" si="16"/>
        <v>100.60177900720737</v>
      </c>
      <c r="F49" s="49">
        <f t="shared" si="13"/>
        <v>78.807999999999993</v>
      </c>
      <c r="G49" s="49">
        <f>F49*AB49</f>
        <v>99.999999999999972</v>
      </c>
      <c r="H49" s="49">
        <f>SUM(T49:U49)</f>
        <v>79.528999999999996</v>
      </c>
      <c r="I49" s="49">
        <f>H49*AB49</f>
        <v>100.9148817378946</v>
      </c>
      <c r="J49" s="49">
        <f>SUM(V49:W49)</f>
        <v>79.616</v>
      </c>
      <c r="K49" s="49">
        <f>J49*AB49</f>
        <v>101.02527662166275</v>
      </c>
      <c r="L49" s="49">
        <f t="shared" si="14"/>
        <v>79.754999999999995</v>
      </c>
      <c r="M49" s="49">
        <f>L49*AB49</f>
        <v>101.2016546543498</v>
      </c>
      <c r="N49" s="49">
        <f t="shared" si="15"/>
        <v>80.126000000000005</v>
      </c>
      <c r="O49" s="49">
        <f>N49*AB49</f>
        <v>101.67241904375189</v>
      </c>
      <c r="P49" s="39"/>
      <c r="Q49" s="39"/>
      <c r="R49" s="43">
        <v>60</v>
      </c>
      <c r="S49" s="44">
        <v>18.808</v>
      </c>
      <c r="T49" s="43">
        <v>60</v>
      </c>
      <c r="U49" s="68">
        <v>19.529</v>
      </c>
      <c r="V49" s="43">
        <v>60</v>
      </c>
      <c r="W49" s="68">
        <v>19.616</v>
      </c>
      <c r="X49" s="71">
        <v>60</v>
      </c>
      <c r="Y49" s="68">
        <v>19.754999999999999</v>
      </c>
      <c r="Z49" s="71">
        <v>60</v>
      </c>
      <c r="AA49" s="68">
        <v>20.126000000000001</v>
      </c>
      <c r="AB49" s="39">
        <f>F6/D6</f>
        <v>1.2689067099786822</v>
      </c>
      <c r="AD49" s="2"/>
      <c r="AE49" s="2"/>
      <c r="AF49" s="2"/>
      <c r="AG49" s="2"/>
      <c r="AH49" s="2"/>
      <c r="AI49" s="2"/>
      <c r="AJ49" s="2"/>
      <c r="AK49" s="2"/>
    </row>
    <row r="50" spans="1:37" ht="16" thickBot="1"/>
    <row r="51" spans="1:37" ht="17" thickBot="1">
      <c r="B51" s="105" t="s">
        <v>65</v>
      </c>
      <c r="C51" s="106"/>
      <c r="D51" s="107" t="s">
        <v>90</v>
      </c>
      <c r="E51" s="108"/>
    </row>
    <row r="52" spans="1:37" ht="17" thickBot="1">
      <c r="B52" s="105" t="s">
        <v>66</v>
      </c>
      <c r="C52" s="106"/>
      <c r="D52" s="107" t="s">
        <v>91</v>
      </c>
      <c r="E52" s="108"/>
    </row>
    <row r="53" spans="1:37" ht="17" thickBot="1">
      <c r="B53" s="105" t="s">
        <v>63</v>
      </c>
      <c r="C53" s="106"/>
      <c r="D53" s="109">
        <f>AVERAGE(E57:E58)</f>
        <v>102.8445716170947</v>
      </c>
      <c r="E53" s="110"/>
    </row>
    <row r="54" spans="1:37" ht="17" thickBot="1">
      <c r="B54" s="105" t="s">
        <v>64</v>
      </c>
      <c r="C54" s="106"/>
      <c r="D54" s="107" t="s">
        <v>113</v>
      </c>
      <c r="E54" s="108"/>
    </row>
    <row r="55" spans="1:37" ht="6" customHeight="1"/>
    <row r="56" spans="1:37" ht="17">
      <c r="B56" s="35" t="s">
        <v>48</v>
      </c>
      <c r="C56" s="35" t="s">
        <v>46</v>
      </c>
      <c r="D56" s="35" t="s">
        <v>69</v>
      </c>
      <c r="E56" s="35" t="s">
        <v>50</v>
      </c>
      <c r="F56" s="35" t="s">
        <v>51</v>
      </c>
      <c r="G56" s="35" t="s">
        <v>47</v>
      </c>
      <c r="H56" s="35" t="s">
        <v>52</v>
      </c>
      <c r="I56" s="35" t="s">
        <v>47</v>
      </c>
      <c r="J56" s="35" t="s">
        <v>53</v>
      </c>
      <c r="K56" s="35" t="s">
        <v>47</v>
      </c>
      <c r="L56" s="35" t="s">
        <v>54</v>
      </c>
      <c r="M56" s="35" t="s">
        <v>47</v>
      </c>
      <c r="N56" s="35" t="s">
        <v>55</v>
      </c>
      <c r="O56" s="35" t="s">
        <v>47</v>
      </c>
      <c r="R56" s="39" t="s">
        <v>56</v>
      </c>
      <c r="S56" s="39"/>
      <c r="T56" s="39" t="s">
        <v>57</v>
      </c>
      <c r="U56" s="39"/>
      <c r="V56" s="39" t="s">
        <v>58</v>
      </c>
      <c r="W56" s="73"/>
      <c r="X56" s="73" t="s">
        <v>59</v>
      </c>
      <c r="Y56" s="73"/>
      <c r="Z56" s="73" t="s">
        <v>60</v>
      </c>
      <c r="AA56" s="73"/>
      <c r="AB56" s="39" t="s">
        <v>49</v>
      </c>
    </row>
    <row r="57" spans="1:37" ht="16">
      <c r="B57" s="40">
        <v>15</v>
      </c>
      <c r="C57" s="41" t="s">
        <v>92</v>
      </c>
      <c r="D57" s="57">
        <v>7</v>
      </c>
      <c r="E57" s="42">
        <f>G57*0.5+I57*0.125+K57*0.125+M57*0.125+O57*0.125</f>
        <v>102.45660339051872</v>
      </c>
      <c r="F57" s="42">
        <f>SUM(R57:S57)</f>
        <v>80.251000000000005</v>
      </c>
      <c r="G57" s="42">
        <f>F57*AB57</f>
        <v>101.83103238249923</v>
      </c>
      <c r="H57" s="42">
        <f>SUM(T57:U57)</f>
        <v>81.051000000000002</v>
      </c>
      <c r="I57" s="42">
        <f>H57*AB57</f>
        <v>102.84615775048216</v>
      </c>
      <c r="J57" s="42">
        <f>SUM(V57:W57)</f>
        <v>81.066000000000003</v>
      </c>
      <c r="K57" s="42">
        <f>J57*AB57</f>
        <v>102.86519135113186</v>
      </c>
      <c r="L57" s="42">
        <f>SUM(X57:Y57)</f>
        <v>81.260000000000005</v>
      </c>
      <c r="M57" s="42">
        <f>L57*AB57</f>
        <v>103.11135925286771</v>
      </c>
      <c r="N57" s="42">
        <f>SUM(Z57:AA57)</f>
        <v>81.570999999999998</v>
      </c>
      <c r="O57" s="42">
        <f>N57*AB57</f>
        <v>103.50598923967108</v>
      </c>
      <c r="R57" s="43">
        <v>60</v>
      </c>
      <c r="S57" s="44">
        <v>20.251000000000001</v>
      </c>
      <c r="T57" s="43">
        <v>60</v>
      </c>
      <c r="U57" s="68">
        <v>21.050999999999998</v>
      </c>
      <c r="V57" s="43">
        <v>60</v>
      </c>
      <c r="W57" s="68">
        <v>21.065999999999999</v>
      </c>
      <c r="X57" s="71">
        <v>60</v>
      </c>
      <c r="Y57" s="68">
        <v>21.26</v>
      </c>
      <c r="Z57" s="71">
        <v>60</v>
      </c>
      <c r="AA57" s="68">
        <v>21.571000000000002</v>
      </c>
      <c r="AB57" s="39">
        <f>F6/D6</f>
        <v>1.2689067099786822</v>
      </c>
    </row>
    <row r="58" spans="1:37" ht="16">
      <c r="B58" s="45">
        <v>4</v>
      </c>
      <c r="C58" s="36" t="s">
        <v>93</v>
      </c>
      <c r="D58" s="58">
        <v>9</v>
      </c>
      <c r="E58" s="46">
        <f>G58*0.5+I58*0.125+K58*0.125+M58*0.125+O58*0.125</f>
        <v>103.23253984367068</v>
      </c>
      <c r="F58" s="46">
        <f>SUM(R58:S58)</f>
        <v>80.924999999999997</v>
      </c>
      <c r="G58" s="46">
        <f>F58*AB58</f>
        <v>102.68627550502485</v>
      </c>
      <c r="H58" s="46">
        <f>SUM(T58:U58)</f>
        <v>81.067000000000007</v>
      </c>
      <c r="I58" s="46">
        <f>H58*AB58</f>
        <v>102.86646025784184</v>
      </c>
      <c r="J58" s="46">
        <f>SUM(V58:W58)</f>
        <v>81.394999999999996</v>
      </c>
      <c r="K58" s="46">
        <f>J58*AB58</f>
        <v>103.28266165871483</v>
      </c>
      <c r="L58" s="46">
        <f>SUM(X58:Y58)</f>
        <v>82.094999999999999</v>
      </c>
      <c r="M58" s="46">
        <f>L58*AB58</f>
        <v>104.17089635569991</v>
      </c>
      <c r="N58" s="46">
        <f>SUM(Z58:AA58)</f>
        <v>82.587000000000003</v>
      </c>
      <c r="O58" s="46">
        <f>N58*AB58</f>
        <v>104.79519845700943</v>
      </c>
      <c r="R58" s="43">
        <v>60</v>
      </c>
      <c r="S58" s="44">
        <v>20.925000000000001</v>
      </c>
      <c r="T58" s="43">
        <v>60</v>
      </c>
      <c r="U58" s="68">
        <v>21.067</v>
      </c>
      <c r="V58" s="43">
        <v>60</v>
      </c>
      <c r="W58" s="68">
        <v>21.395</v>
      </c>
      <c r="X58" s="71">
        <v>60</v>
      </c>
      <c r="Y58" s="68">
        <v>22.094999999999999</v>
      </c>
      <c r="Z58" s="71">
        <v>60</v>
      </c>
      <c r="AA58" s="68">
        <v>22.587</v>
      </c>
      <c r="AB58" s="39">
        <f>F6/D6</f>
        <v>1.2689067099786822</v>
      </c>
    </row>
    <row r="64" spans="1:37" s="1" customFormat="1">
      <c r="A64" s="2"/>
      <c r="B64" s="2"/>
      <c r="E64" s="2"/>
      <c r="F64" s="2"/>
      <c r="G64" s="2"/>
      <c r="H64" s="2"/>
      <c r="I64" s="2"/>
      <c r="J64" s="2"/>
      <c r="R64" s="2"/>
    </row>
    <row r="65" spans="2:10" s="1" customFormat="1">
      <c r="B65" s="2"/>
      <c r="E65" s="2"/>
      <c r="F65" s="2"/>
      <c r="G65" s="2"/>
      <c r="H65" s="2"/>
      <c r="I65" s="2"/>
      <c r="J65" s="2"/>
    </row>
    <row r="66" spans="2:10" s="1" customFormat="1">
      <c r="B66" s="2"/>
      <c r="E66" s="2"/>
      <c r="F66" s="2"/>
      <c r="G66" s="2"/>
      <c r="H66" s="2"/>
      <c r="I66" s="2"/>
      <c r="J66" s="2"/>
    </row>
    <row r="67" spans="2:10" s="1" customFormat="1">
      <c r="B67" s="2"/>
      <c r="E67" s="2"/>
      <c r="F67" s="2"/>
      <c r="G67" s="2"/>
      <c r="H67" s="2"/>
      <c r="I67" s="2"/>
      <c r="J67" s="2"/>
    </row>
    <row r="68" spans="2:10" s="1" customFormat="1">
      <c r="B68" s="2"/>
      <c r="E68" s="2"/>
      <c r="F68" s="2"/>
      <c r="G68" s="2"/>
      <c r="H68" s="2"/>
      <c r="I68" s="2"/>
      <c r="J68" s="2"/>
    </row>
    <row r="69" spans="2:10" s="1" customFormat="1">
      <c r="B69" s="2"/>
      <c r="E69" s="2"/>
      <c r="F69" s="2"/>
      <c r="G69" s="2"/>
      <c r="H69" s="2"/>
      <c r="I69" s="2"/>
      <c r="J69" s="2"/>
    </row>
    <row r="70" spans="2:10" s="1" customFormat="1" ht="17">
      <c r="B70" s="38"/>
      <c r="C70" s="37"/>
      <c r="D70" s="37"/>
      <c r="E70" s="37"/>
      <c r="F70" s="37"/>
      <c r="G70" s="37"/>
      <c r="H70" s="37"/>
      <c r="I70" s="37"/>
      <c r="J70" s="2"/>
    </row>
    <row r="71" spans="2:10" s="1" customFormat="1">
      <c r="B71" s="2"/>
      <c r="E71" s="2"/>
      <c r="F71" s="2"/>
      <c r="G71" s="2"/>
      <c r="H71" s="2"/>
      <c r="I71" s="2"/>
      <c r="J71" s="2"/>
    </row>
    <row r="72" spans="2:10" s="1" customFormat="1">
      <c r="B72" s="2"/>
      <c r="E72" s="2"/>
      <c r="F72" s="2"/>
      <c r="G72" s="2"/>
      <c r="H72" s="2"/>
      <c r="I72" s="2"/>
      <c r="J72" s="2"/>
    </row>
    <row r="73" spans="2:10" s="1" customFormat="1">
      <c r="B73" s="2"/>
      <c r="E73" s="2"/>
      <c r="F73" s="2"/>
      <c r="G73" s="2"/>
      <c r="H73" s="2"/>
      <c r="I73" s="2"/>
      <c r="J73" s="2"/>
    </row>
    <row r="74" spans="2:10" s="1" customFormat="1">
      <c r="B74" s="2"/>
      <c r="E74" s="2"/>
      <c r="F74" s="2"/>
      <c r="G74" s="2"/>
      <c r="H74" s="2"/>
      <c r="I74" s="2"/>
      <c r="J74" s="2"/>
    </row>
    <row r="75" spans="2:10" s="1" customFormat="1">
      <c r="B75" s="2"/>
      <c r="E75" s="2"/>
      <c r="F75" s="2"/>
      <c r="G75" s="2"/>
      <c r="H75" s="2"/>
      <c r="I75" s="2"/>
      <c r="J75" s="2"/>
    </row>
    <row r="76" spans="2:10" s="1" customFormat="1">
      <c r="B76" s="2"/>
      <c r="E76" s="2"/>
      <c r="F76" s="2"/>
      <c r="G76" s="2"/>
      <c r="H76" s="2"/>
      <c r="I76" s="2"/>
      <c r="J76" s="2"/>
    </row>
    <row r="77" spans="2:10" s="1" customFormat="1">
      <c r="B77" s="2"/>
      <c r="E77" s="2"/>
      <c r="F77" s="2"/>
      <c r="G77" s="2"/>
      <c r="H77" s="2"/>
      <c r="I77" s="2"/>
      <c r="J77" s="2"/>
    </row>
    <row r="78" spans="2:10" s="1" customFormat="1">
      <c r="B78" s="2"/>
      <c r="E78" s="2"/>
      <c r="F78" s="2"/>
      <c r="G78" s="2"/>
      <c r="H78" s="2"/>
      <c r="I78" s="2"/>
      <c r="J78" s="2"/>
    </row>
    <row r="79" spans="2:10" s="1" customFormat="1">
      <c r="B79" s="2"/>
      <c r="E79" s="2"/>
      <c r="F79" s="2"/>
      <c r="G79" s="2"/>
      <c r="H79" s="2"/>
      <c r="I79" s="2"/>
      <c r="J79" s="2"/>
    </row>
  </sheetData>
  <mergeCells count="46">
    <mergeCell ref="B2:O2"/>
    <mergeCell ref="B3:I3"/>
    <mergeCell ref="B5:C5"/>
    <mergeCell ref="D5:E5"/>
    <mergeCell ref="B6:C6"/>
    <mergeCell ref="D6:E6"/>
    <mergeCell ref="B8:C8"/>
    <mergeCell ref="D8:E8"/>
    <mergeCell ref="B9:C9"/>
    <mergeCell ref="D9:E9"/>
    <mergeCell ref="B10:C10"/>
    <mergeCell ref="D10:E10"/>
    <mergeCell ref="B11:C11"/>
    <mergeCell ref="D11:E11"/>
    <mergeCell ref="B18:C18"/>
    <mergeCell ref="D18:E18"/>
    <mergeCell ref="B19:C19"/>
    <mergeCell ref="D19:E19"/>
    <mergeCell ref="B20:C20"/>
    <mergeCell ref="D20:E20"/>
    <mergeCell ref="B21:C21"/>
    <mergeCell ref="D21:E21"/>
    <mergeCell ref="B29:C29"/>
    <mergeCell ref="D29:E29"/>
    <mergeCell ref="B30:C30"/>
    <mergeCell ref="D30:E30"/>
    <mergeCell ref="B31:C31"/>
    <mergeCell ref="D31:E31"/>
    <mergeCell ref="B32:C32"/>
    <mergeCell ref="D32:E32"/>
    <mergeCell ref="B51:C51"/>
    <mergeCell ref="D51:E51"/>
    <mergeCell ref="B43:C43"/>
    <mergeCell ref="D43:E43"/>
    <mergeCell ref="B40:C40"/>
    <mergeCell ref="D40:E40"/>
    <mergeCell ref="B41:C41"/>
    <mergeCell ref="D41:E41"/>
    <mergeCell ref="B42:C42"/>
    <mergeCell ref="D42:E42"/>
    <mergeCell ref="B52:C52"/>
    <mergeCell ref="D52:E52"/>
    <mergeCell ref="B53:C53"/>
    <mergeCell ref="D53:E53"/>
    <mergeCell ref="B54:C54"/>
    <mergeCell ref="D54:E54"/>
  </mergeCells>
  <phoneticPr fontId="18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0F95B-BB50-0948-ADF8-B18B7348E59B}">
  <sheetPr>
    <pageSetUpPr fitToPage="1"/>
  </sheetPr>
  <dimension ref="A2:AK54"/>
  <sheetViews>
    <sheetView zoomScale="91" zoomScaleNormal="91" zoomScaleSheetLayoutView="100" workbookViewId="0">
      <selection activeCell="G24" sqref="G24"/>
    </sheetView>
  </sheetViews>
  <sheetFormatPr baseColWidth="10" defaultColWidth="15.83203125" defaultRowHeight="15"/>
  <cols>
    <col min="1" max="1" width="15.83203125" style="2"/>
    <col min="2" max="2" width="5.33203125" style="2" bestFit="1" customWidth="1"/>
    <col min="3" max="3" width="13.33203125" style="1" bestFit="1" customWidth="1"/>
    <col min="4" max="4" width="5.6640625" style="1" bestFit="1" customWidth="1"/>
    <col min="5" max="5" width="11.83203125" style="2" customWidth="1"/>
    <col min="6" max="6" width="10" style="2" bestFit="1" customWidth="1"/>
    <col min="7" max="8" width="12.83203125" style="2" bestFit="1" customWidth="1"/>
    <col min="9" max="9" width="9.33203125" style="2" bestFit="1" customWidth="1"/>
    <col min="10" max="10" width="10.1640625" style="2" bestFit="1" customWidth="1"/>
    <col min="11" max="11" width="7.83203125" style="1" bestFit="1" customWidth="1"/>
    <col min="12" max="12" width="10.1640625" style="1" bestFit="1" customWidth="1"/>
    <col min="13" max="13" width="7.83203125" style="1" bestFit="1" customWidth="1"/>
    <col min="14" max="14" width="10.1640625" style="1" bestFit="1" customWidth="1"/>
    <col min="15" max="15" width="7.83203125" style="1" bestFit="1" customWidth="1"/>
    <col min="16" max="16" width="9.83203125" style="1" hidden="1" customWidth="1"/>
    <col min="17" max="17" width="5.1640625" style="1" hidden="1" customWidth="1"/>
    <col min="18" max="18" width="9.83203125" style="1" hidden="1" customWidth="1"/>
    <col min="19" max="19" width="9" style="1" hidden="1" customWidth="1"/>
    <col min="20" max="22" width="9.83203125" style="1" hidden="1" customWidth="1"/>
    <col min="23" max="23" width="9" style="1" hidden="1" customWidth="1"/>
    <col min="24" max="24" width="15.1640625" style="1" hidden="1" customWidth="1"/>
    <col min="25" max="25" width="9" style="1" hidden="1" customWidth="1"/>
    <col min="26" max="26" width="10.6640625" style="1" hidden="1" customWidth="1"/>
    <col min="27" max="27" width="12.1640625" style="1" hidden="1" customWidth="1"/>
    <col min="28" max="28" width="13.33203125" style="1" hidden="1" customWidth="1"/>
    <col min="29" max="29" width="13.33203125" style="1" customWidth="1"/>
    <col min="30" max="30" width="7.83203125" style="1" customWidth="1"/>
    <col min="31" max="31" width="13.33203125" style="1" customWidth="1"/>
    <col min="32" max="32" width="7.83203125" style="1" customWidth="1"/>
    <col min="33" max="33" width="13.33203125" style="1" customWidth="1"/>
    <col min="34" max="34" width="7.83203125" style="1" customWidth="1"/>
    <col min="35" max="35" width="13.33203125" style="1" customWidth="1"/>
    <col min="36" max="36" width="7.83203125" style="1" customWidth="1"/>
    <col min="37" max="37" width="12.5" style="1" customWidth="1"/>
    <col min="38" max="16384" width="15.83203125" style="2"/>
  </cols>
  <sheetData>
    <row r="2" spans="2:37" ht="21">
      <c r="B2" s="113" t="s">
        <v>78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AK2" s="2"/>
    </row>
    <row r="3" spans="2:37" ht="17" customHeight="1">
      <c r="B3" s="114" t="s">
        <v>165</v>
      </c>
      <c r="C3" s="114"/>
      <c r="D3" s="114"/>
      <c r="E3" s="114"/>
      <c r="F3" s="114"/>
      <c r="G3" s="114"/>
      <c r="H3" s="114"/>
      <c r="I3" s="114"/>
      <c r="J3" s="1"/>
      <c r="AK3" s="2"/>
    </row>
    <row r="4" spans="2:37" ht="5" customHeight="1">
      <c r="B4" s="64"/>
      <c r="C4" s="64"/>
      <c r="D4" s="64"/>
      <c r="E4" s="64"/>
      <c r="F4" s="64"/>
      <c r="G4" s="64"/>
      <c r="H4" s="64"/>
      <c r="I4" s="64"/>
      <c r="J4" s="1"/>
      <c r="AK4" s="2"/>
    </row>
    <row r="5" spans="2:37" ht="17">
      <c r="B5" s="115" t="s">
        <v>70</v>
      </c>
      <c r="C5" s="115"/>
      <c r="D5" s="115" t="s">
        <v>71</v>
      </c>
      <c r="E5" s="115"/>
      <c r="F5" s="102" t="s">
        <v>47</v>
      </c>
      <c r="G5" s="102" t="s">
        <v>72</v>
      </c>
    </row>
    <row r="6" spans="2:37" ht="17">
      <c r="B6" s="119" t="s">
        <v>163</v>
      </c>
      <c r="C6" s="119"/>
      <c r="D6" s="120">
        <v>128.441</v>
      </c>
      <c r="E6" s="120"/>
      <c r="F6" s="86">
        <v>100</v>
      </c>
      <c r="G6" s="87">
        <f>AVERAGE(E20,E13,E21,E30,E23)</f>
        <v>101.22116380283553</v>
      </c>
    </row>
    <row r="7" spans="2:37" ht="16" thickBot="1">
      <c r="B7" s="1"/>
      <c r="E7" s="1"/>
      <c r="F7" s="1"/>
      <c r="G7" s="1"/>
      <c r="H7" s="1"/>
      <c r="I7" s="1"/>
      <c r="J7" s="1"/>
      <c r="AD7" s="2"/>
      <c r="AE7" s="2"/>
      <c r="AF7" s="2"/>
      <c r="AG7" s="2"/>
      <c r="AH7" s="2"/>
      <c r="AI7" s="2"/>
      <c r="AJ7" s="2"/>
      <c r="AK7" s="2"/>
    </row>
    <row r="8" spans="2:37" ht="17" thickBot="1">
      <c r="B8" s="105" t="s">
        <v>65</v>
      </c>
      <c r="C8" s="106"/>
      <c r="D8" s="107" t="s">
        <v>97</v>
      </c>
      <c r="E8" s="108"/>
      <c r="G8" s="1"/>
      <c r="H8" s="1"/>
      <c r="I8" s="1"/>
      <c r="J8" s="1"/>
      <c r="AD8" s="2"/>
      <c r="AE8" s="2"/>
      <c r="AF8" s="2"/>
      <c r="AG8" s="2"/>
      <c r="AH8" s="2"/>
      <c r="AI8" s="2"/>
      <c r="AJ8" s="2"/>
      <c r="AK8" s="2"/>
    </row>
    <row r="9" spans="2:37" ht="17" thickBot="1">
      <c r="B9" s="105" t="s">
        <v>66</v>
      </c>
      <c r="C9" s="106"/>
      <c r="D9" s="107" t="s">
        <v>100</v>
      </c>
      <c r="E9" s="108"/>
      <c r="G9" s="1"/>
      <c r="H9" s="1"/>
      <c r="I9" s="1"/>
      <c r="J9" s="1"/>
      <c r="AD9" s="2"/>
      <c r="AE9" s="2"/>
      <c r="AF9" s="2"/>
      <c r="AG9" s="2"/>
      <c r="AH9" s="2"/>
      <c r="AI9" s="2"/>
      <c r="AJ9" s="2"/>
      <c r="AK9" s="2"/>
    </row>
    <row r="10" spans="2:37" ht="17" thickBot="1">
      <c r="B10" s="105" t="s">
        <v>63</v>
      </c>
      <c r="C10" s="106"/>
      <c r="D10" s="109">
        <f>AVERAGE(E13)</f>
        <v>101.22828769629633</v>
      </c>
      <c r="E10" s="110"/>
      <c r="G10" s="1"/>
      <c r="H10" s="1"/>
      <c r="I10" s="1"/>
      <c r="J10" s="1"/>
      <c r="AD10" s="2"/>
      <c r="AE10" s="2"/>
      <c r="AF10" s="2"/>
      <c r="AG10" s="2"/>
      <c r="AH10" s="2"/>
      <c r="AI10" s="2"/>
      <c r="AJ10" s="2"/>
      <c r="AK10" s="2"/>
    </row>
    <row r="11" spans="2:37" ht="5" customHeight="1">
      <c r="B11" s="1"/>
      <c r="E11" s="1"/>
      <c r="F11" s="1"/>
      <c r="G11" s="1"/>
      <c r="H11" s="1"/>
      <c r="I11" s="1"/>
      <c r="J11" s="1"/>
      <c r="AD11" s="2"/>
      <c r="AE11" s="2"/>
      <c r="AF11" s="2"/>
      <c r="AG11" s="2"/>
      <c r="AH11" s="2"/>
      <c r="AI11" s="2"/>
      <c r="AJ11" s="2"/>
      <c r="AK11" s="2"/>
    </row>
    <row r="12" spans="2:37" ht="17">
      <c r="B12" s="35" t="s">
        <v>48</v>
      </c>
      <c r="C12" s="35" t="s">
        <v>46</v>
      </c>
      <c r="D12" s="35" t="s">
        <v>69</v>
      </c>
      <c r="E12" s="35" t="s">
        <v>50</v>
      </c>
      <c r="F12" s="35" t="s">
        <v>51</v>
      </c>
      <c r="G12" s="35" t="s">
        <v>47</v>
      </c>
      <c r="H12" s="35" t="s">
        <v>52</v>
      </c>
      <c r="I12" s="35" t="s">
        <v>47</v>
      </c>
      <c r="J12" s="35" t="s">
        <v>53</v>
      </c>
      <c r="K12" s="35" t="s">
        <v>47</v>
      </c>
      <c r="L12" s="35" t="s">
        <v>54</v>
      </c>
      <c r="M12" s="35" t="s">
        <v>47</v>
      </c>
      <c r="N12" s="35" t="s">
        <v>55</v>
      </c>
      <c r="O12" s="35" t="s">
        <v>47</v>
      </c>
      <c r="P12" s="39"/>
      <c r="Q12" s="39"/>
      <c r="R12" s="39" t="s">
        <v>56</v>
      </c>
      <c r="S12" s="39"/>
      <c r="T12" s="39" t="s">
        <v>57</v>
      </c>
      <c r="U12" s="39"/>
      <c r="V12" s="39" t="s">
        <v>58</v>
      </c>
      <c r="W12" s="39"/>
      <c r="X12" s="39" t="s">
        <v>59</v>
      </c>
      <c r="Y12" s="39"/>
      <c r="Z12" s="39" t="s">
        <v>60</v>
      </c>
      <c r="AA12" s="39"/>
      <c r="AB12" s="39" t="s">
        <v>49</v>
      </c>
      <c r="AD12" s="2"/>
      <c r="AE12" s="2"/>
      <c r="AF12" s="2"/>
      <c r="AG12" s="2"/>
      <c r="AH12" s="2"/>
      <c r="AI12" s="2"/>
      <c r="AJ12" s="2"/>
      <c r="AK12" s="2"/>
    </row>
    <row r="13" spans="2:37" ht="16">
      <c r="B13" s="52">
        <v>33</v>
      </c>
      <c r="C13" s="53" t="s">
        <v>104</v>
      </c>
      <c r="D13" s="60">
        <v>2</v>
      </c>
      <c r="E13" s="54">
        <f>G13*0.5+I13*0.125+K13*0.125+M13*0.125+O13*0.125</f>
        <v>101.22828769629633</v>
      </c>
      <c r="F13" s="54">
        <f>SUM(R13:S13)</f>
        <v>129.53800000000001</v>
      </c>
      <c r="G13" s="54">
        <f>F13*AB13</f>
        <v>100.85408864770595</v>
      </c>
      <c r="H13" s="54">
        <f>SUM(T13:U13)</f>
        <v>131.32299999999998</v>
      </c>
      <c r="I13" s="54">
        <f>H13*AB13</f>
        <v>102.24383179825755</v>
      </c>
      <c r="J13" s="54">
        <f>SUM(V13:W13)</f>
        <v>132.74</v>
      </c>
      <c r="K13" s="54">
        <f>J13*AB13</f>
        <v>103.34706207519406</v>
      </c>
      <c r="L13" s="54">
        <f>SUM(X13:Y13)</f>
        <v>128.959</v>
      </c>
      <c r="M13" s="54">
        <f>L13*AB13</f>
        <v>100.40329801231694</v>
      </c>
      <c r="N13" s="54">
        <f>SUM(Z13:AA13)</f>
        <v>128.97499999999999</v>
      </c>
      <c r="O13" s="83">
        <f>N13*AB13</f>
        <v>100.41575509377846</v>
      </c>
      <c r="P13" s="39"/>
      <c r="Q13" s="39"/>
      <c r="R13" s="43">
        <v>60</v>
      </c>
      <c r="S13" s="44">
        <v>69.537999999999997</v>
      </c>
      <c r="T13" s="43">
        <v>60</v>
      </c>
      <c r="U13" s="68">
        <v>71.322999999999993</v>
      </c>
      <c r="V13" s="43">
        <v>60</v>
      </c>
      <c r="W13" s="68">
        <v>72.739999999999995</v>
      </c>
      <c r="X13" s="43">
        <v>60</v>
      </c>
      <c r="Y13" s="68">
        <v>68.959000000000003</v>
      </c>
      <c r="Z13" s="96">
        <v>60</v>
      </c>
      <c r="AA13" s="68">
        <v>68.974999999999994</v>
      </c>
      <c r="AB13" s="39">
        <f>F6/D6</f>
        <v>0.77856759134544262</v>
      </c>
      <c r="AD13" s="2"/>
      <c r="AE13" s="2"/>
      <c r="AF13" s="2"/>
      <c r="AG13" s="2"/>
      <c r="AH13" s="2"/>
      <c r="AI13" s="2"/>
      <c r="AJ13" s="2"/>
      <c r="AK13" s="2"/>
    </row>
    <row r="14" spans="2:37" ht="17" customHeight="1" thickBot="1">
      <c r="B14" s="1"/>
      <c r="E14" s="1"/>
      <c r="F14" s="1"/>
      <c r="G14" s="1"/>
      <c r="H14" s="1"/>
      <c r="I14" s="1"/>
      <c r="J14" s="1"/>
      <c r="W14" s="72"/>
      <c r="X14" s="72"/>
      <c r="Y14" s="72"/>
      <c r="Z14" s="72"/>
      <c r="AA14" s="72"/>
      <c r="AD14" s="2"/>
      <c r="AE14" s="2"/>
      <c r="AF14" s="2"/>
      <c r="AG14" s="2"/>
      <c r="AH14" s="2"/>
      <c r="AI14" s="2"/>
      <c r="AJ14" s="2"/>
      <c r="AK14" s="2"/>
    </row>
    <row r="15" spans="2:37" ht="17" thickBot="1">
      <c r="B15" s="105" t="s">
        <v>65</v>
      </c>
      <c r="C15" s="106"/>
      <c r="D15" s="107" t="s">
        <v>98</v>
      </c>
      <c r="E15" s="108"/>
      <c r="G15" s="1"/>
      <c r="H15" s="1"/>
      <c r="I15" s="1"/>
      <c r="J15" s="1"/>
      <c r="W15" s="72"/>
      <c r="X15" s="72"/>
      <c r="Y15" s="72"/>
      <c r="Z15" s="72"/>
      <c r="AA15" s="72"/>
      <c r="AD15" s="2"/>
      <c r="AE15" s="2"/>
      <c r="AF15" s="2"/>
      <c r="AG15" s="2"/>
      <c r="AH15" s="2"/>
      <c r="AI15" s="2"/>
      <c r="AJ15" s="2"/>
      <c r="AK15" s="2"/>
    </row>
    <row r="16" spans="2:37" ht="17" thickBot="1">
      <c r="B16" s="105" t="s">
        <v>66</v>
      </c>
      <c r="C16" s="106"/>
      <c r="D16" s="107" t="s">
        <v>99</v>
      </c>
      <c r="E16" s="108"/>
      <c r="G16" s="1"/>
      <c r="H16" s="1"/>
      <c r="I16" s="1"/>
      <c r="J16" s="1"/>
      <c r="W16" s="72"/>
      <c r="X16" s="72"/>
      <c r="Y16" s="72"/>
      <c r="Z16" s="72"/>
      <c r="AA16" s="72"/>
      <c r="AD16" s="2"/>
      <c r="AE16" s="2"/>
      <c r="AF16" s="2"/>
      <c r="AG16" s="2"/>
      <c r="AH16" s="2"/>
      <c r="AI16" s="2"/>
      <c r="AJ16" s="2"/>
      <c r="AK16" s="2"/>
    </row>
    <row r="17" spans="2:37" ht="17" thickBot="1">
      <c r="B17" s="105" t="s">
        <v>63</v>
      </c>
      <c r="C17" s="106"/>
      <c r="D17" s="109">
        <f>AVERAGE(E20,E21)</f>
        <v>101.04707608941069</v>
      </c>
      <c r="E17" s="110"/>
      <c r="G17" s="1"/>
      <c r="H17" s="1"/>
      <c r="I17" s="1"/>
      <c r="J17" s="1"/>
      <c r="W17" s="72"/>
      <c r="X17" s="72"/>
      <c r="Y17" s="72"/>
      <c r="Z17" s="72"/>
      <c r="AA17" s="72"/>
      <c r="AD17" s="2"/>
      <c r="AE17" s="2"/>
      <c r="AF17" s="2"/>
      <c r="AG17" s="2"/>
      <c r="AH17" s="2"/>
      <c r="AI17" s="2"/>
      <c r="AJ17" s="2"/>
      <c r="AK17" s="2"/>
    </row>
    <row r="18" spans="2:37" ht="5" customHeight="1">
      <c r="B18" s="1"/>
      <c r="E18" s="1"/>
      <c r="F18" s="1"/>
      <c r="G18" s="1"/>
      <c r="H18" s="1"/>
      <c r="I18" s="1"/>
      <c r="J18" s="1"/>
      <c r="W18" s="72"/>
      <c r="X18" s="72"/>
      <c r="Y18" s="72"/>
      <c r="Z18" s="72"/>
      <c r="AA18" s="72"/>
      <c r="AD18" s="2"/>
      <c r="AE18" s="2"/>
      <c r="AF18" s="2"/>
      <c r="AG18" s="2"/>
      <c r="AH18" s="2"/>
      <c r="AI18" s="2"/>
      <c r="AJ18" s="2"/>
      <c r="AK18" s="2"/>
    </row>
    <row r="19" spans="2:37" ht="17">
      <c r="B19" s="35" t="s">
        <v>48</v>
      </c>
      <c r="C19" s="35" t="s">
        <v>46</v>
      </c>
      <c r="D19" s="35" t="s">
        <v>69</v>
      </c>
      <c r="E19" s="35" t="s">
        <v>50</v>
      </c>
      <c r="F19" s="35" t="s">
        <v>51</v>
      </c>
      <c r="G19" s="35" t="s">
        <v>47</v>
      </c>
      <c r="H19" s="35" t="s">
        <v>52</v>
      </c>
      <c r="I19" s="35" t="s">
        <v>47</v>
      </c>
      <c r="J19" s="35" t="s">
        <v>53</v>
      </c>
      <c r="K19" s="35" t="s">
        <v>47</v>
      </c>
      <c r="L19" s="35" t="s">
        <v>54</v>
      </c>
      <c r="M19" s="35" t="s">
        <v>47</v>
      </c>
      <c r="N19" s="35" t="s">
        <v>55</v>
      </c>
      <c r="O19" s="35" t="s">
        <v>47</v>
      </c>
      <c r="P19" s="39"/>
      <c r="Q19" s="39"/>
      <c r="R19" s="39" t="s">
        <v>56</v>
      </c>
      <c r="S19" s="39"/>
      <c r="T19" s="39" t="s">
        <v>57</v>
      </c>
      <c r="U19" s="39"/>
      <c r="V19" s="39" t="s">
        <v>58</v>
      </c>
      <c r="W19" s="73"/>
      <c r="X19" s="73" t="s">
        <v>59</v>
      </c>
      <c r="Y19" s="73"/>
      <c r="Z19" s="73" t="s">
        <v>60</v>
      </c>
      <c r="AA19" s="73"/>
      <c r="AB19" s="39" t="s">
        <v>49</v>
      </c>
      <c r="AD19" s="2"/>
      <c r="AE19" s="2"/>
      <c r="AF19" s="2"/>
      <c r="AG19" s="2"/>
      <c r="AH19" s="2"/>
      <c r="AI19" s="2"/>
      <c r="AJ19" s="2"/>
      <c r="AK19" s="2"/>
    </row>
    <row r="20" spans="2:37" ht="16">
      <c r="B20" s="40">
        <v>11</v>
      </c>
      <c r="C20" s="41" t="s">
        <v>162</v>
      </c>
      <c r="D20" s="57">
        <v>1</v>
      </c>
      <c r="E20" s="42">
        <f>G20*0.5+I20*0.125+K20*0.125+M20*0.125+O20*0.125</f>
        <v>100.85730023902023</v>
      </c>
      <c r="F20" s="42">
        <f>SUM(R20:S20)</f>
        <v>129.46899999999999</v>
      </c>
      <c r="G20" s="42">
        <f>F20*AB20</f>
        <v>100.8003674839031</v>
      </c>
      <c r="H20" s="42">
        <f>SUM(T20:U20)</f>
        <v>129.85</v>
      </c>
      <c r="I20" s="42">
        <f>H20*AB20</f>
        <v>101.09700173620573</v>
      </c>
      <c r="J20" s="69">
        <f>SUM(V20:W20)</f>
        <v>131.58499999999998</v>
      </c>
      <c r="K20" s="69">
        <f>J20*AB20</f>
        <v>102.44781650719005</v>
      </c>
      <c r="L20" s="69">
        <f>SUM(X20:Y20)</f>
        <v>128.441</v>
      </c>
      <c r="M20" s="69">
        <f>L20*AB20</f>
        <v>100</v>
      </c>
      <c r="N20" s="69">
        <f>SUM(Z20:AA20)</f>
        <v>128.58499999999998</v>
      </c>
      <c r="O20" s="69">
        <f>N20*AB20</f>
        <v>100.11211373315372</v>
      </c>
      <c r="P20" s="39"/>
      <c r="Q20" s="39"/>
      <c r="R20" s="43">
        <v>60</v>
      </c>
      <c r="S20" s="44">
        <v>69.468999999999994</v>
      </c>
      <c r="T20" s="43">
        <v>60</v>
      </c>
      <c r="U20" s="44">
        <v>69.849999999999994</v>
      </c>
      <c r="V20" s="43">
        <v>60</v>
      </c>
      <c r="W20" s="68">
        <v>71.584999999999994</v>
      </c>
      <c r="X20" s="43">
        <v>60</v>
      </c>
      <c r="Y20" s="68">
        <v>68.441000000000003</v>
      </c>
      <c r="Z20" s="43">
        <v>60</v>
      </c>
      <c r="AA20" s="68">
        <v>68.584999999999994</v>
      </c>
      <c r="AB20" s="39">
        <f>F6/D6</f>
        <v>0.77856759134544262</v>
      </c>
      <c r="AD20" s="2"/>
      <c r="AE20" s="2"/>
      <c r="AF20" s="2"/>
      <c r="AG20" s="2"/>
      <c r="AH20" s="2"/>
      <c r="AI20" s="2"/>
      <c r="AJ20" s="2"/>
      <c r="AK20" s="2"/>
    </row>
    <row r="21" spans="2:37" ht="16">
      <c r="B21" s="45">
        <v>55</v>
      </c>
      <c r="C21" s="36" t="s">
        <v>161</v>
      </c>
      <c r="D21" s="58">
        <v>3</v>
      </c>
      <c r="E21" s="46">
        <f t="shared" ref="E21:E22" si="0">G21*0.5+I21*0.125+K21*0.125+M21*0.125+O21*0.125</f>
        <v>101.23685193980114</v>
      </c>
      <c r="F21" s="46">
        <f t="shared" ref="F21:F22" si="1">SUM(R21:S21)</f>
        <v>130.07299999999998</v>
      </c>
      <c r="G21" s="46">
        <f>F21*AB21</f>
        <v>101.27062230907575</v>
      </c>
      <c r="H21" s="46">
        <f t="shared" ref="H21:H22" si="2">SUM(T21:U21)</f>
        <v>130.01600000000002</v>
      </c>
      <c r="I21" s="46">
        <f>H21*AB21</f>
        <v>101.22624395636909</v>
      </c>
      <c r="J21" s="70">
        <f t="shared" ref="J21:J22" si="3">SUM(V21:W21)</f>
        <v>130.63200000000001</v>
      </c>
      <c r="K21" s="70">
        <f>J21*AB21</f>
        <v>101.70584159263787</v>
      </c>
      <c r="L21" s="70">
        <f t="shared" ref="L21:L22" si="4">SUM(X21:Y21)</f>
        <v>129.32900000000001</v>
      </c>
      <c r="M21" s="70">
        <f>L21*AB21</f>
        <v>100.69136802111476</v>
      </c>
      <c r="N21" s="70">
        <f t="shared" ref="N21:N22" si="5">SUM(Z21:AA21)</f>
        <v>129.96800000000002</v>
      </c>
      <c r="O21" s="70">
        <f>N21*AB21</f>
        <v>101.1888727119845</v>
      </c>
      <c r="P21" s="39"/>
      <c r="Q21" s="39"/>
      <c r="R21" s="43">
        <v>60</v>
      </c>
      <c r="S21" s="44">
        <v>70.072999999999993</v>
      </c>
      <c r="T21" s="43">
        <v>60</v>
      </c>
      <c r="U21" s="68">
        <v>70.016000000000005</v>
      </c>
      <c r="V21" s="43">
        <v>60</v>
      </c>
      <c r="W21" s="68">
        <v>70.632000000000005</v>
      </c>
      <c r="X21" s="43">
        <v>60</v>
      </c>
      <c r="Y21" s="68">
        <v>69.328999999999994</v>
      </c>
      <c r="Z21" s="43">
        <v>60</v>
      </c>
      <c r="AA21" s="68">
        <v>69.968000000000004</v>
      </c>
      <c r="AB21" s="39">
        <f>F6/D6</f>
        <v>0.77856759134544262</v>
      </c>
      <c r="AD21" s="2"/>
      <c r="AE21" s="2"/>
      <c r="AF21" s="2"/>
      <c r="AG21" s="2"/>
      <c r="AH21" s="2"/>
      <c r="AI21" s="2"/>
      <c r="AJ21" s="2"/>
      <c r="AK21" s="2"/>
    </row>
    <row r="22" spans="2:37" ht="16">
      <c r="B22" s="97">
        <v>77</v>
      </c>
      <c r="C22" s="98" t="s">
        <v>108</v>
      </c>
      <c r="D22" s="99">
        <v>6</v>
      </c>
      <c r="E22" s="100">
        <f t="shared" si="0"/>
        <v>101.45777049384543</v>
      </c>
      <c r="F22" s="100">
        <f t="shared" si="1"/>
        <v>129.577</v>
      </c>
      <c r="G22" s="100">
        <f>F22*AB22</f>
        <v>100.88445278376842</v>
      </c>
      <c r="H22" s="100">
        <f t="shared" si="2"/>
        <v>131.26900000000001</v>
      </c>
      <c r="I22" s="100">
        <f>H22*AB22</f>
        <v>102.20178914832491</v>
      </c>
      <c r="J22" s="101">
        <f t="shared" si="3"/>
        <v>132.24</v>
      </c>
      <c r="K22" s="101">
        <f>J22*AB22</f>
        <v>102.95777827952134</v>
      </c>
      <c r="L22" s="101">
        <f t="shared" si="4"/>
        <v>130.22199999999998</v>
      </c>
      <c r="M22" s="101">
        <f>L22*AB22</f>
        <v>101.38662888018621</v>
      </c>
      <c r="N22" s="101">
        <f t="shared" si="5"/>
        <v>130.46800000000002</v>
      </c>
      <c r="O22" s="101">
        <f>N22*AB22</f>
        <v>101.57815650765723</v>
      </c>
      <c r="P22" s="39"/>
      <c r="Q22" s="39"/>
      <c r="R22" s="43">
        <v>60</v>
      </c>
      <c r="S22" s="44">
        <v>69.576999999999998</v>
      </c>
      <c r="T22" s="43">
        <v>60</v>
      </c>
      <c r="U22" s="68">
        <v>71.269000000000005</v>
      </c>
      <c r="V22" s="43">
        <v>60</v>
      </c>
      <c r="W22" s="68">
        <v>72.239999999999995</v>
      </c>
      <c r="X22" s="43">
        <v>60</v>
      </c>
      <c r="Y22" s="68">
        <v>70.221999999999994</v>
      </c>
      <c r="Z22" s="43">
        <v>60</v>
      </c>
      <c r="AA22" s="68">
        <v>70.468000000000004</v>
      </c>
      <c r="AB22" s="39">
        <f>F6/D6</f>
        <v>0.77856759134544262</v>
      </c>
      <c r="AD22" s="2"/>
      <c r="AE22" s="2"/>
      <c r="AF22" s="2"/>
      <c r="AG22" s="2"/>
      <c r="AH22" s="2"/>
      <c r="AI22" s="2"/>
      <c r="AJ22" s="2"/>
      <c r="AK22" s="2"/>
    </row>
    <row r="23" spans="2:37" ht="16">
      <c r="B23" s="45">
        <v>99</v>
      </c>
      <c r="C23" s="36" t="s">
        <v>107</v>
      </c>
      <c r="D23" s="58">
        <v>5</v>
      </c>
      <c r="E23" s="46">
        <f t="shared" ref="E23" si="6">G23*0.5+I23*0.125+K23*0.125+M23*0.125+O23*0.125</f>
        <v>101.39227349522346</v>
      </c>
      <c r="F23" s="46">
        <f t="shared" ref="F23" si="7">SUM(R23:S23)</f>
        <v>130.21199999999999</v>
      </c>
      <c r="G23" s="46">
        <f>F23*AB23</f>
        <v>101.37884320427277</v>
      </c>
      <c r="H23" s="46">
        <f t="shared" ref="H23" si="8">SUM(T23:U23)</f>
        <v>130.33199999999999</v>
      </c>
      <c r="I23" s="46">
        <f>H23*AB23</f>
        <v>101.47227131523422</v>
      </c>
      <c r="J23" s="70">
        <f t="shared" ref="J23" si="9">SUM(V23:W23)</f>
        <v>130.88299999999998</v>
      </c>
      <c r="K23" s="70">
        <f>J23*AB23</f>
        <v>101.90126205806556</v>
      </c>
      <c r="L23" s="70">
        <f t="shared" ref="L23" si="10">SUM(X23:Y23)</f>
        <v>129.749</v>
      </c>
      <c r="M23" s="70">
        <f>L23*AB23</f>
        <v>101.01836640947982</v>
      </c>
      <c r="N23" s="70">
        <f t="shared" ref="N23" si="11">SUM(Z23:AA23)</f>
        <v>130.02199999999999</v>
      </c>
      <c r="O23" s="70">
        <f>N23*AB23</f>
        <v>101.23091536191713</v>
      </c>
      <c r="P23" s="39"/>
      <c r="Q23" s="39"/>
      <c r="R23" s="43">
        <v>60</v>
      </c>
      <c r="S23" s="44">
        <v>70.212000000000003</v>
      </c>
      <c r="T23" s="43">
        <v>60</v>
      </c>
      <c r="U23" s="68">
        <v>70.331999999999994</v>
      </c>
      <c r="V23" s="43">
        <v>60</v>
      </c>
      <c r="W23" s="68">
        <v>70.882999999999996</v>
      </c>
      <c r="X23" s="43">
        <v>60</v>
      </c>
      <c r="Y23" s="68">
        <v>69.748999999999995</v>
      </c>
      <c r="Z23" s="43">
        <v>60</v>
      </c>
      <c r="AA23" s="68">
        <v>70.022000000000006</v>
      </c>
      <c r="AB23" s="39">
        <f>F6/D6</f>
        <v>0.77856759134544262</v>
      </c>
      <c r="AD23" s="2"/>
      <c r="AE23" s="2"/>
      <c r="AF23" s="2"/>
      <c r="AG23" s="2"/>
      <c r="AH23" s="2"/>
      <c r="AI23" s="2"/>
      <c r="AJ23" s="2"/>
      <c r="AK23" s="2"/>
    </row>
    <row r="24" spans="2:37" ht="16" thickBot="1">
      <c r="B24" s="1"/>
      <c r="E24" s="1"/>
      <c r="F24" s="1"/>
      <c r="G24" s="1"/>
      <c r="H24" s="1"/>
      <c r="I24" s="1"/>
      <c r="J24" s="1"/>
      <c r="W24" s="72"/>
      <c r="X24" s="72"/>
      <c r="Y24" s="72"/>
      <c r="Z24" s="72"/>
      <c r="AA24" s="72"/>
      <c r="AD24" s="2"/>
      <c r="AE24" s="2"/>
      <c r="AF24" s="2"/>
      <c r="AG24" s="2"/>
      <c r="AH24" s="2"/>
      <c r="AI24" s="2"/>
      <c r="AJ24" s="2"/>
      <c r="AK24" s="2"/>
    </row>
    <row r="25" spans="2:37" ht="17" thickBot="1">
      <c r="B25" s="105" t="s">
        <v>65</v>
      </c>
      <c r="C25" s="106"/>
      <c r="D25" s="107" t="s">
        <v>101</v>
      </c>
      <c r="E25" s="111"/>
      <c r="F25" s="55"/>
      <c r="H25" s="1"/>
      <c r="I25" s="1"/>
      <c r="J25" s="1"/>
      <c r="W25" s="72"/>
      <c r="X25" s="72"/>
      <c r="Y25" s="72"/>
      <c r="Z25" s="72"/>
      <c r="AA25" s="72"/>
      <c r="AD25" s="2"/>
      <c r="AE25" s="2"/>
      <c r="AF25" s="2"/>
      <c r="AG25" s="2"/>
      <c r="AH25" s="2"/>
      <c r="AI25" s="2"/>
      <c r="AJ25" s="2"/>
      <c r="AK25" s="2"/>
    </row>
    <row r="26" spans="2:37" ht="17" thickBot="1">
      <c r="B26" s="105" t="s">
        <v>66</v>
      </c>
      <c r="C26" s="106"/>
      <c r="D26" s="107" t="s">
        <v>131</v>
      </c>
      <c r="E26" s="111"/>
      <c r="F26" s="55"/>
      <c r="G26" s="1"/>
      <c r="H26" s="1"/>
      <c r="I26" s="1"/>
      <c r="J26" s="1"/>
      <c r="W26" s="72"/>
      <c r="X26" s="72"/>
      <c r="Y26" s="72"/>
      <c r="Z26" s="72"/>
      <c r="AA26" s="72"/>
      <c r="AD26" s="2"/>
      <c r="AE26" s="2"/>
      <c r="AF26" s="2"/>
      <c r="AG26" s="2"/>
      <c r="AH26" s="2"/>
      <c r="AI26" s="2"/>
      <c r="AJ26" s="2"/>
      <c r="AK26" s="2"/>
    </row>
    <row r="27" spans="2:37" ht="18" customHeight="1" thickBot="1">
      <c r="B27" s="105" t="s">
        <v>63</v>
      </c>
      <c r="C27" s="106"/>
      <c r="D27" s="109">
        <f>AVERAGE(E30,E31)</f>
        <v>101.7386387524233</v>
      </c>
      <c r="E27" s="112"/>
      <c r="F27" s="56"/>
      <c r="G27" s="1"/>
      <c r="H27" s="1"/>
      <c r="I27" s="1"/>
      <c r="J27" s="1"/>
      <c r="W27" s="72"/>
      <c r="X27" s="72"/>
      <c r="Y27" s="72"/>
      <c r="Z27" s="72"/>
      <c r="AA27" s="72"/>
      <c r="AD27" s="2"/>
      <c r="AE27" s="2"/>
      <c r="AF27" s="2"/>
      <c r="AG27" s="2"/>
      <c r="AH27" s="2"/>
      <c r="AI27" s="2"/>
      <c r="AJ27" s="2"/>
      <c r="AK27" s="2"/>
    </row>
    <row r="28" spans="2:37" ht="5" customHeight="1">
      <c r="B28" s="1"/>
      <c r="E28" s="1"/>
      <c r="F28" s="1"/>
      <c r="G28" s="1"/>
      <c r="H28" s="1"/>
      <c r="I28" s="1"/>
      <c r="J28" s="1"/>
      <c r="W28" s="72"/>
      <c r="X28" s="72"/>
      <c r="Y28" s="72"/>
      <c r="Z28" s="72"/>
      <c r="AA28" s="72"/>
      <c r="AD28" s="2"/>
      <c r="AE28" s="2"/>
      <c r="AF28" s="2"/>
      <c r="AG28" s="2"/>
      <c r="AH28" s="2"/>
      <c r="AI28" s="2"/>
      <c r="AJ28" s="2"/>
      <c r="AK28" s="2"/>
    </row>
    <row r="29" spans="2:37" ht="17">
      <c r="B29" s="35" t="s">
        <v>48</v>
      </c>
      <c r="C29" s="35" t="s">
        <v>46</v>
      </c>
      <c r="D29" s="35" t="s">
        <v>69</v>
      </c>
      <c r="E29" s="35" t="s">
        <v>50</v>
      </c>
      <c r="F29" s="35" t="s">
        <v>51</v>
      </c>
      <c r="G29" s="35" t="s">
        <v>47</v>
      </c>
      <c r="H29" s="35" t="s">
        <v>52</v>
      </c>
      <c r="I29" s="35" t="s">
        <v>47</v>
      </c>
      <c r="J29" s="35" t="s">
        <v>53</v>
      </c>
      <c r="K29" s="35" t="s">
        <v>47</v>
      </c>
      <c r="L29" s="35" t="s">
        <v>54</v>
      </c>
      <c r="M29" s="35" t="s">
        <v>47</v>
      </c>
      <c r="N29" s="35" t="s">
        <v>55</v>
      </c>
      <c r="O29" s="35" t="s">
        <v>47</v>
      </c>
      <c r="P29" s="39"/>
      <c r="Q29" s="39"/>
      <c r="R29" s="39" t="s">
        <v>56</v>
      </c>
      <c r="S29" s="39"/>
      <c r="T29" s="39" t="s">
        <v>57</v>
      </c>
      <c r="U29" s="39"/>
      <c r="V29" s="39" t="s">
        <v>58</v>
      </c>
      <c r="W29" s="73"/>
      <c r="X29" s="73" t="s">
        <v>59</v>
      </c>
      <c r="Y29" s="73"/>
      <c r="Z29" s="73" t="s">
        <v>60</v>
      </c>
      <c r="AA29" s="73"/>
      <c r="AB29" s="39" t="s">
        <v>49</v>
      </c>
      <c r="AD29" s="2"/>
      <c r="AE29" s="2"/>
      <c r="AF29" s="2"/>
      <c r="AG29" s="2"/>
      <c r="AH29" s="2"/>
      <c r="AI29" s="2"/>
      <c r="AJ29" s="2"/>
      <c r="AK29" s="2"/>
    </row>
    <row r="30" spans="2:37" ht="16">
      <c r="B30" s="40">
        <v>6</v>
      </c>
      <c r="C30" s="41" t="s">
        <v>158</v>
      </c>
      <c r="D30" s="41">
        <v>4</v>
      </c>
      <c r="E30" s="84">
        <f>G30*0.5+I30*0.125+K30*0.125+M30*0.125+O30*0.125</f>
        <v>101.39110564383647</v>
      </c>
      <c r="F30" s="84">
        <f>SUM(R30:S30)</f>
        <v>130.363</v>
      </c>
      <c r="G30" s="84">
        <f>F30*AB30</f>
        <v>101.49640691056594</v>
      </c>
      <c r="H30" s="84">
        <f>SUM(T30:U30)</f>
        <v>129.22499999999999</v>
      </c>
      <c r="I30" s="84">
        <f>H30*AB30</f>
        <v>100.61039699161482</v>
      </c>
      <c r="J30" s="84">
        <f>SUM(V30:W30)</f>
        <v>132.864</v>
      </c>
      <c r="K30" s="84">
        <f>J30*AB30</f>
        <v>103.44360445652089</v>
      </c>
      <c r="L30" s="84">
        <f>SUM(X30:Y30)</f>
        <v>128.92000000000002</v>
      </c>
      <c r="M30" s="84">
        <f>L30*AB30</f>
        <v>100.37293387625448</v>
      </c>
      <c r="N30" s="84">
        <f>SUM(Z30:AA30)</f>
        <v>129.36099999999999</v>
      </c>
      <c r="O30" s="42">
        <f>N30*AB30</f>
        <v>100.71628218403779</v>
      </c>
      <c r="P30" s="39"/>
      <c r="Q30" s="39"/>
      <c r="R30" s="43">
        <v>60</v>
      </c>
      <c r="S30" s="44">
        <v>70.363</v>
      </c>
      <c r="T30" s="43">
        <v>60</v>
      </c>
      <c r="U30" s="44">
        <v>69.224999999999994</v>
      </c>
      <c r="V30" s="43">
        <v>60</v>
      </c>
      <c r="W30" s="68">
        <v>72.864000000000004</v>
      </c>
      <c r="X30" s="43">
        <v>60</v>
      </c>
      <c r="Y30" s="68">
        <v>68.92</v>
      </c>
      <c r="Z30" s="43">
        <v>60</v>
      </c>
      <c r="AA30" s="68">
        <v>69.361000000000004</v>
      </c>
      <c r="AB30" s="39">
        <f>F6/D6</f>
        <v>0.77856759134544262</v>
      </c>
      <c r="AD30" s="2"/>
      <c r="AE30" s="2"/>
      <c r="AF30" s="2"/>
      <c r="AG30" s="2"/>
      <c r="AH30" s="2"/>
      <c r="AI30" s="2"/>
      <c r="AJ30" s="2"/>
      <c r="AK30" s="2"/>
    </row>
    <row r="31" spans="2:37" ht="16">
      <c r="B31" s="45">
        <v>7</v>
      </c>
      <c r="C31" s="36" t="s">
        <v>159</v>
      </c>
      <c r="D31" s="61">
        <v>7</v>
      </c>
      <c r="E31" s="94">
        <f t="shared" ref="E31:E32" si="12">G31*0.5+I31*0.125+K31*0.125+M31*0.125+O31*0.125</f>
        <v>102.08617186101011</v>
      </c>
      <c r="F31" s="36">
        <f t="shared" ref="F31:F32" si="13">SUM(R31:S31)</f>
        <v>131.30200000000002</v>
      </c>
      <c r="G31" s="36">
        <f>F31*AB31</f>
        <v>102.22748187883933</v>
      </c>
      <c r="H31" s="36">
        <f t="shared" ref="H31:H32" si="14">SUM(T31:U31)</f>
        <v>132.262</v>
      </c>
      <c r="I31" s="36">
        <f>H31*AB31</f>
        <v>102.97490676653094</v>
      </c>
      <c r="J31" s="94">
        <f t="shared" ref="J31:J32" si="15">SUM(V31:W31)</f>
        <v>132.554</v>
      </c>
      <c r="K31" s="94">
        <f>J31*AB31</f>
        <v>103.2022485032038</v>
      </c>
      <c r="L31" s="94">
        <f t="shared" ref="L31:L32" si="16">SUM(X31:Y31)</f>
        <v>129.28199999999998</v>
      </c>
      <c r="M31" s="94">
        <f>L31*AB31</f>
        <v>100.65477534432149</v>
      </c>
      <c r="N31" s="36">
        <f t="shared" ref="N31:N32" si="17">SUM(Z31:AA31)</f>
        <v>129.65800000000002</v>
      </c>
      <c r="O31" s="46">
        <f>N31*AB31</f>
        <v>100.9475167586674</v>
      </c>
      <c r="P31" s="39"/>
      <c r="Q31" s="39"/>
      <c r="R31" s="43">
        <v>60</v>
      </c>
      <c r="S31" s="44">
        <v>71.302000000000007</v>
      </c>
      <c r="T31" s="43">
        <v>60</v>
      </c>
      <c r="U31" s="68">
        <v>72.262</v>
      </c>
      <c r="V31" s="43">
        <v>60</v>
      </c>
      <c r="W31" s="68">
        <v>72.554000000000002</v>
      </c>
      <c r="X31" s="43">
        <v>60</v>
      </c>
      <c r="Y31" s="68">
        <v>69.281999999999996</v>
      </c>
      <c r="Z31" s="43">
        <v>60</v>
      </c>
      <c r="AA31" s="68">
        <v>69.658000000000001</v>
      </c>
      <c r="AB31" s="39">
        <f>F6/D6</f>
        <v>0.77856759134544262</v>
      </c>
      <c r="AD31" s="2"/>
      <c r="AE31" s="2"/>
      <c r="AF31" s="2"/>
      <c r="AG31" s="2"/>
      <c r="AH31" s="2"/>
      <c r="AI31" s="2"/>
      <c r="AJ31" s="2"/>
      <c r="AK31" s="2"/>
    </row>
    <row r="32" spans="2:37" ht="16">
      <c r="B32" s="40">
        <v>9</v>
      </c>
      <c r="C32" s="53" t="s">
        <v>171</v>
      </c>
      <c r="D32" s="53">
        <v>8</v>
      </c>
      <c r="E32" s="85">
        <f t="shared" si="12"/>
        <v>103.66608014574786</v>
      </c>
      <c r="F32" s="85">
        <f t="shared" si="13"/>
        <v>133.95600000000002</v>
      </c>
      <c r="G32" s="85">
        <f>F32*AB32</f>
        <v>104.29380026627013</v>
      </c>
      <c r="H32" s="85">
        <f t="shared" si="14"/>
        <v>131.72199999999998</v>
      </c>
      <c r="I32" s="85">
        <f>H32*AB32</f>
        <v>102.55448026720438</v>
      </c>
      <c r="J32" s="85">
        <f t="shared" si="15"/>
        <v>132.77100000000002</v>
      </c>
      <c r="K32" s="85">
        <f>J32*AB32</f>
        <v>103.37119767052577</v>
      </c>
      <c r="L32" s="85">
        <f t="shared" si="16"/>
        <v>132.32900000000001</v>
      </c>
      <c r="M32" s="85">
        <f>L32*AB32</f>
        <v>103.02707079515108</v>
      </c>
      <c r="N32" s="85">
        <f t="shared" si="17"/>
        <v>132.55200000000002</v>
      </c>
      <c r="O32" s="83">
        <f>N32*AB32</f>
        <v>103.20069136802113</v>
      </c>
      <c r="P32" s="39"/>
      <c r="Q32" s="39"/>
      <c r="R32" s="43">
        <v>60</v>
      </c>
      <c r="S32" s="44">
        <v>73.956000000000003</v>
      </c>
      <c r="T32" s="43">
        <v>60</v>
      </c>
      <c r="U32" s="44">
        <v>71.721999999999994</v>
      </c>
      <c r="V32" s="43">
        <v>60</v>
      </c>
      <c r="W32" s="68">
        <v>72.771000000000001</v>
      </c>
      <c r="X32" s="43">
        <v>60</v>
      </c>
      <c r="Y32" s="68">
        <v>72.328999999999994</v>
      </c>
      <c r="Z32" s="43">
        <v>60</v>
      </c>
      <c r="AA32" s="68">
        <v>72.552000000000007</v>
      </c>
      <c r="AB32" s="39">
        <f>F6/D6</f>
        <v>0.77856759134544262</v>
      </c>
      <c r="AD32" s="2"/>
      <c r="AE32" s="2"/>
      <c r="AF32" s="2"/>
      <c r="AG32" s="2"/>
      <c r="AH32" s="2"/>
      <c r="AI32" s="2"/>
      <c r="AJ32" s="2"/>
      <c r="AK32" s="2"/>
    </row>
    <row r="33" spans="1:37" ht="17" customHeight="1">
      <c r="B33" s="50"/>
      <c r="C33" s="51"/>
      <c r="D33" s="51"/>
      <c r="E33" s="1"/>
      <c r="F33" s="1"/>
      <c r="G33" s="1"/>
      <c r="H33" s="1"/>
      <c r="I33" s="1"/>
      <c r="J33" s="1"/>
      <c r="W33" s="72"/>
      <c r="X33" s="72"/>
      <c r="Y33" s="72"/>
      <c r="Z33" s="72"/>
      <c r="AA33" s="72"/>
      <c r="AD33" s="2"/>
      <c r="AE33" s="2"/>
      <c r="AF33" s="2"/>
      <c r="AG33" s="2"/>
      <c r="AH33" s="2"/>
      <c r="AI33" s="2"/>
      <c r="AJ33" s="2"/>
      <c r="AK33" s="2"/>
    </row>
    <row r="39" spans="1:37" s="1" customFormat="1">
      <c r="A39" s="2"/>
      <c r="B39" s="2"/>
      <c r="E39" s="2"/>
      <c r="F39" s="2"/>
      <c r="G39" s="2"/>
      <c r="H39" s="2"/>
      <c r="I39" s="2"/>
      <c r="J39" s="2"/>
      <c r="R39" s="2"/>
    </row>
    <row r="40" spans="1:37" s="1" customFormat="1">
      <c r="B40" s="2"/>
      <c r="E40" s="2"/>
      <c r="F40" s="2"/>
      <c r="G40" s="2"/>
      <c r="H40" s="2"/>
      <c r="I40" s="2"/>
      <c r="J40" s="2"/>
    </row>
    <row r="41" spans="1:37" s="1" customFormat="1">
      <c r="B41" s="2"/>
      <c r="E41" s="2"/>
      <c r="F41" s="2"/>
      <c r="G41" s="2"/>
      <c r="H41" s="2"/>
      <c r="I41" s="2"/>
      <c r="J41" s="2"/>
    </row>
    <row r="42" spans="1:37" s="1" customFormat="1">
      <c r="B42" s="2"/>
      <c r="E42" s="2"/>
      <c r="F42" s="2"/>
      <c r="G42" s="2"/>
      <c r="H42" s="2"/>
      <c r="I42" s="2"/>
      <c r="J42" s="2"/>
    </row>
    <row r="43" spans="1:37" s="1" customFormat="1">
      <c r="B43" s="2"/>
      <c r="E43" s="2"/>
      <c r="F43" s="2"/>
      <c r="G43" s="2"/>
      <c r="H43" s="2"/>
      <c r="I43" s="2"/>
      <c r="J43" s="2"/>
    </row>
    <row r="44" spans="1:37" s="1" customFormat="1">
      <c r="B44" s="2"/>
      <c r="E44" s="2"/>
      <c r="F44" s="2"/>
      <c r="G44" s="2"/>
      <c r="H44" s="2"/>
      <c r="I44" s="2"/>
      <c r="J44" s="2"/>
    </row>
    <row r="45" spans="1:37" s="1" customFormat="1" ht="17">
      <c r="B45" s="38"/>
      <c r="C45" s="37"/>
      <c r="D45" s="37"/>
      <c r="E45" s="37"/>
      <c r="F45" s="37"/>
      <c r="G45" s="37"/>
      <c r="H45" s="37"/>
      <c r="I45" s="37"/>
      <c r="J45" s="2"/>
    </row>
    <row r="46" spans="1:37" s="1" customFormat="1">
      <c r="B46" s="2"/>
      <c r="E46" s="2"/>
      <c r="F46" s="2"/>
      <c r="G46" s="2"/>
      <c r="H46" s="2"/>
      <c r="I46" s="2"/>
      <c r="J46" s="2"/>
    </row>
    <row r="47" spans="1:37" s="1" customFormat="1">
      <c r="B47" s="2"/>
      <c r="E47" s="2"/>
      <c r="F47" s="2"/>
      <c r="G47" s="2"/>
      <c r="H47" s="2"/>
      <c r="I47" s="2"/>
      <c r="J47" s="2"/>
    </row>
    <row r="48" spans="1:37" s="1" customFormat="1">
      <c r="B48" s="2"/>
      <c r="E48" s="2"/>
      <c r="F48" s="2"/>
      <c r="G48" s="2"/>
      <c r="H48" s="2"/>
      <c r="I48" s="2"/>
      <c r="J48" s="2"/>
    </row>
    <row r="49" spans="2:10" s="1" customFormat="1">
      <c r="B49" s="2"/>
      <c r="E49" s="2"/>
      <c r="F49" s="2"/>
      <c r="G49" s="2"/>
      <c r="H49" s="2"/>
      <c r="I49" s="2"/>
      <c r="J49" s="2"/>
    </row>
    <row r="50" spans="2:10" s="1" customFormat="1">
      <c r="B50" s="2"/>
      <c r="E50" s="2"/>
      <c r="F50" s="2"/>
      <c r="G50" s="2"/>
      <c r="H50" s="2"/>
      <c r="I50" s="2"/>
      <c r="J50" s="2"/>
    </row>
    <row r="51" spans="2:10" s="1" customFormat="1">
      <c r="B51" s="2"/>
      <c r="E51" s="2"/>
      <c r="F51" s="2"/>
      <c r="G51" s="2"/>
      <c r="H51" s="2"/>
      <c r="I51" s="2"/>
      <c r="J51" s="2"/>
    </row>
    <row r="52" spans="2:10" s="1" customFormat="1">
      <c r="B52" s="2"/>
      <c r="E52" s="2"/>
      <c r="F52" s="2"/>
      <c r="G52" s="2"/>
      <c r="H52" s="2"/>
      <c r="I52" s="2"/>
      <c r="J52" s="2"/>
    </row>
    <row r="53" spans="2:10" s="1" customFormat="1">
      <c r="B53" s="2"/>
      <c r="E53" s="2"/>
      <c r="F53" s="2"/>
      <c r="G53" s="2"/>
      <c r="H53" s="2"/>
      <c r="I53" s="2"/>
      <c r="J53" s="2"/>
    </row>
    <row r="54" spans="2:10" s="1" customFormat="1">
      <c r="B54" s="2"/>
      <c r="E54" s="2"/>
      <c r="F54" s="2"/>
      <c r="G54" s="2"/>
      <c r="H54" s="2"/>
      <c r="I54" s="2"/>
      <c r="J54" s="2"/>
    </row>
  </sheetData>
  <mergeCells count="24">
    <mergeCell ref="B2:O2"/>
    <mergeCell ref="B3:I3"/>
    <mergeCell ref="B5:C5"/>
    <mergeCell ref="D5:E5"/>
    <mergeCell ref="B6:C6"/>
    <mergeCell ref="D6:E6"/>
    <mergeCell ref="B8:C8"/>
    <mergeCell ref="D8:E8"/>
    <mergeCell ref="B9:C9"/>
    <mergeCell ref="D9:E9"/>
    <mergeCell ref="B10:C10"/>
    <mergeCell ref="D10:E10"/>
    <mergeCell ref="B15:C15"/>
    <mergeCell ref="D15:E15"/>
    <mergeCell ref="B16:C16"/>
    <mergeCell ref="D16:E16"/>
    <mergeCell ref="B17:C17"/>
    <mergeCell ref="D17:E17"/>
    <mergeCell ref="B25:C25"/>
    <mergeCell ref="D25:E25"/>
    <mergeCell ref="B26:C26"/>
    <mergeCell ref="D26:E26"/>
    <mergeCell ref="B27:C27"/>
    <mergeCell ref="D27:E27"/>
  </mergeCells>
  <phoneticPr fontId="18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FB569-E28E-6947-B329-9B169E3AD506}">
  <sheetPr>
    <pageSetUpPr fitToPage="1"/>
  </sheetPr>
  <dimension ref="A2:AK79"/>
  <sheetViews>
    <sheetView topLeftCell="A7" zoomScale="84" zoomScaleNormal="90" zoomScaleSheetLayoutView="100" workbookViewId="0">
      <selection activeCell="H45" sqref="H45"/>
    </sheetView>
  </sheetViews>
  <sheetFormatPr baseColWidth="10" defaultColWidth="15.83203125" defaultRowHeight="15"/>
  <cols>
    <col min="1" max="1" width="15.83203125" style="2"/>
    <col min="2" max="2" width="5.33203125" style="2" bestFit="1" customWidth="1"/>
    <col min="3" max="3" width="14.1640625" style="1" bestFit="1" customWidth="1"/>
    <col min="4" max="4" width="5.6640625" style="1" bestFit="1" customWidth="1"/>
    <col min="5" max="5" width="11.83203125" style="2" customWidth="1"/>
    <col min="6" max="6" width="10" style="2" customWidth="1"/>
    <col min="7" max="8" width="12.83203125" style="2" customWidth="1"/>
    <col min="9" max="9" width="7.83203125" style="2" customWidth="1"/>
    <col min="10" max="10" width="10.1640625" style="2" customWidth="1"/>
    <col min="11" max="11" width="7.83203125" style="1" customWidth="1"/>
    <col min="12" max="12" width="10.1640625" style="1" customWidth="1"/>
    <col min="13" max="13" width="7.83203125" style="1" customWidth="1"/>
    <col min="14" max="14" width="10.1640625" style="1" customWidth="1"/>
    <col min="15" max="15" width="7.83203125" style="1" customWidth="1"/>
    <col min="16" max="18" width="9.83203125" style="1" hidden="1" customWidth="1"/>
    <col min="19" max="19" width="9" style="1" hidden="1" customWidth="1"/>
    <col min="20" max="22" width="9.83203125" style="1" hidden="1" customWidth="1"/>
    <col min="23" max="23" width="9" style="1" hidden="1" customWidth="1"/>
    <col min="24" max="24" width="15.83203125" style="1" hidden="1" customWidth="1"/>
    <col min="25" max="25" width="9" style="1" hidden="1" customWidth="1"/>
    <col min="26" max="26" width="10.6640625" style="1" hidden="1" customWidth="1"/>
    <col min="27" max="27" width="12.1640625" style="1" hidden="1" customWidth="1"/>
    <col min="28" max="28" width="13.33203125" style="1" hidden="1" customWidth="1"/>
    <col min="29" max="29" width="13.33203125" style="1" customWidth="1"/>
    <col min="30" max="30" width="7.83203125" style="1" customWidth="1"/>
    <col min="31" max="31" width="13.33203125" style="1" customWidth="1"/>
    <col min="32" max="32" width="7.83203125" style="1" customWidth="1"/>
    <col min="33" max="33" width="13.33203125" style="1" customWidth="1"/>
    <col min="34" max="34" width="7.83203125" style="1" customWidth="1"/>
    <col min="35" max="35" width="13.33203125" style="1" customWidth="1"/>
    <col min="36" max="36" width="7.83203125" style="1" customWidth="1"/>
    <col min="37" max="37" width="12.5" style="1" customWidth="1"/>
    <col min="38" max="16384" width="15.83203125" style="2"/>
  </cols>
  <sheetData>
    <row r="2" spans="2:37" ht="21">
      <c r="B2" s="113" t="s">
        <v>78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AK2" s="2"/>
    </row>
    <row r="3" spans="2:37" ht="17" customHeight="1">
      <c r="B3" s="114" t="s">
        <v>172</v>
      </c>
      <c r="C3" s="114"/>
      <c r="D3" s="114"/>
      <c r="E3" s="114"/>
      <c r="F3" s="114"/>
      <c r="G3" s="114"/>
      <c r="H3" s="114"/>
      <c r="I3" s="114"/>
      <c r="J3" s="1"/>
      <c r="AK3" s="2"/>
    </row>
    <row r="4" spans="2:37" ht="5" customHeight="1">
      <c r="B4" s="64"/>
      <c r="C4" s="64"/>
      <c r="D4" s="64"/>
      <c r="E4" s="64"/>
      <c r="F4" s="64"/>
      <c r="G4" s="64"/>
      <c r="H4" s="64"/>
      <c r="I4" s="64"/>
      <c r="J4" s="1"/>
      <c r="AK4" s="2"/>
    </row>
    <row r="5" spans="2:37" ht="17">
      <c r="B5" s="115" t="s">
        <v>70</v>
      </c>
      <c r="C5" s="115"/>
      <c r="D5" s="115" t="s">
        <v>71</v>
      </c>
      <c r="E5" s="115"/>
      <c r="F5" s="103" t="s">
        <v>47</v>
      </c>
      <c r="G5" s="103" t="s">
        <v>72</v>
      </c>
      <c r="H5" s="103" t="s">
        <v>73</v>
      </c>
    </row>
    <row r="6" spans="2:37" ht="17">
      <c r="B6" s="116" t="s">
        <v>178</v>
      </c>
      <c r="C6" s="117"/>
      <c r="D6" s="118">
        <v>117.157</v>
      </c>
      <c r="E6" s="118"/>
      <c r="F6" s="62">
        <v>100</v>
      </c>
      <c r="G6" s="63">
        <f>AVERAGE(E48,E38,E49,E26,E25,E35,E47,E58,E46,E14)</f>
        <v>101.53695468473929</v>
      </c>
      <c r="H6" s="67" t="s">
        <v>179</v>
      </c>
    </row>
    <row r="7" spans="2:37" ht="16" thickBot="1">
      <c r="B7" s="1"/>
      <c r="E7" s="1"/>
      <c r="F7" s="1"/>
      <c r="G7" s="1"/>
      <c r="H7" s="1"/>
      <c r="I7" s="1"/>
      <c r="J7" s="1"/>
      <c r="AD7" s="2"/>
      <c r="AE7" s="2"/>
      <c r="AF7" s="2"/>
      <c r="AG7" s="2"/>
      <c r="AH7" s="2"/>
      <c r="AI7" s="2"/>
      <c r="AJ7" s="2"/>
      <c r="AK7" s="2"/>
    </row>
    <row r="8" spans="2:37" ht="17" thickBot="1">
      <c r="B8" s="105" t="s">
        <v>65</v>
      </c>
      <c r="C8" s="106"/>
      <c r="D8" s="107" t="s">
        <v>81</v>
      </c>
      <c r="E8" s="108"/>
      <c r="G8" s="1"/>
      <c r="H8" s="1"/>
      <c r="I8" s="1"/>
      <c r="J8" s="1"/>
      <c r="AD8" s="2"/>
      <c r="AE8" s="2"/>
      <c r="AF8" s="2"/>
      <c r="AG8" s="2"/>
      <c r="AH8" s="2"/>
      <c r="AI8" s="2"/>
      <c r="AJ8" s="2"/>
      <c r="AK8" s="2"/>
    </row>
    <row r="9" spans="2:37" ht="17" thickBot="1">
      <c r="B9" s="105" t="s">
        <v>66</v>
      </c>
      <c r="C9" s="106"/>
      <c r="D9" s="107" t="s">
        <v>95</v>
      </c>
      <c r="E9" s="108"/>
      <c r="G9" s="1"/>
      <c r="H9" s="1"/>
      <c r="I9" s="1"/>
      <c r="J9" s="1"/>
      <c r="AD9" s="2"/>
      <c r="AE9" s="2"/>
      <c r="AF9" s="2"/>
      <c r="AG9" s="2"/>
      <c r="AH9" s="2"/>
      <c r="AI9" s="2"/>
      <c r="AJ9" s="2"/>
      <c r="AK9" s="2"/>
    </row>
    <row r="10" spans="2:37" ht="17" thickBot="1">
      <c r="B10" s="105" t="s">
        <v>63</v>
      </c>
      <c r="C10" s="106"/>
      <c r="D10" s="109">
        <f>AVERAGE(E14,E16)</f>
        <v>102.26090843910308</v>
      </c>
      <c r="E10" s="110"/>
      <c r="G10" s="1"/>
      <c r="H10" s="1"/>
      <c r="I10" s="1"/>
      <c r="J10" s="1"/>
      <c r="AD10" s="2"/>
      <c r="AE10" s="2"/>
      <c r="AF10" s="2"/>
      <c r="AG10" s="2"/>
      <c r="AH10" s="2"/>
      <c r="AI10" s="2"/>
      <c r="AJ10" s="2"/>
      <c r="AK10" s="2"/>
    </row>
    <row r="11" spans="2:37" ht="17" thickBot="1">
      <c r="B11" s="105" t="s">
        <v>64</v>
      </c>
      <c r="C11" s="106"/>
      <c r="D11" s="107" t="s">
        <v>113</v>
      </c>
      <c r="E11" s="108"/>
      <c r="G11" s="1"/>
      <c r="H11" s="1"/>
      <c r="I11" s="1"/>
      <c r="J11" s="1"/>
      <c r="AD11" s="2"/>
      <c r="AE11" s="2"/>
      <c r="AF11" s="2"/>
      <c r="AG11" s="2"/>
      <c r="AH11" s="2"/>
      <c r="AI11" s="2"/>
      <c r="AJ11" s="2"/>
      <c r="AK11" s="2"/>
    </row>
    <row r="12" spans="2:37" ht="5" customHeight="1">
      <c r="B12" s="1"/>
      <c r="E12" s="1"/>
      <c r="F12" s="1"/>
      <c r="G12" s="1"/>
      <c r="H12" s="1"/>
      <c r="I12" s="1"/>
      <c r="J12" s="1"/>
      <c r="AD12" s="2"/>
      <c r="AE12" s="2"/>
      <c r="AF12" s="2"/>
      <c r="AG12" s="2"/>
      <c r="AH12" s="2"/>
      <c r="AI12" s="2"/>
      <c r="AJ12" s="2"/>
      <c r="AK12" s="2"/>
    </row>
    <row r="13" spans="2:37" ht="17">
      <c r="B13" s="35" t="s">
        <v>48</v>
      </c>
      <c r="C13" s="35" t="s">
        <v>46</v>
      </c>
      <c r="D13" s="35" t="s">
        <v>69</v>
      </c>
      <c r="E13" s="35" t="s">
        <v>50</v>
      </c>
      <c r="F13" s="35" t="s">
        <v>51</v>
      </c>
      <c r="G13" s="35" t="s">
        <v>47</v>
      </c>
      <c r="H13" s="35" t="s">
        <v>52</v>
      </c>
      <c r="I13" s="35" t="s">
        <v>47</v>
      </c>
      <c r="J13" s="35" t="s">
        <v>53</v>
      </c>
      <c r="K13" s="35" t="s">
        <v>47</v>
      </c>
      <c r="L13" s="35" t="s">
        <v>54</v>
      </c>
      <c r="M13" s="35" t="s">
        <v>47</v>
      </c>
      <c r="N13" s="35" t="s">
        <v>55</v>
      </c>
      <c r="O13" s="35" t="s">
        <v>47</v>
      </c>
      <c r="P13" s="39"/>
      <c r="Q13" s="39"/>
      <c r="R13" s="39" t="s">
        <v>56</v>
      </c>
      <c r="S13" s="39"/>
      <c r="T13" s="39" t="s">
        <v>57</v>
      </c>
      <c r="U13" s="39"/>
      <c r="V13" s="39" t="s">
        <v>58</v>
      </c>
      <c r="W13" s="39"/>
      <c r="X13" s="39" t="s">
        <v>59</v>
      </c>
      <c r="Y13" s="39"/>
      <c r="Z13" s="39" t="s">
        <v>60</v>
      </c>
      <c r="AA13" s="39"/>
      <c r="AB13" s="39" t="s">
        <v>49</v>
      </c>
      <c r="AD13" s="2"/>
      <c r="AE13" s="2"/>
      <c r="AF13" s="2"/>
      <c r="AG13" s="2"/>
      <c r="AH13" s="2"/>
      <c r="AI13" s="2"/>
      <c r="AJ13" s="2"/>
      <c r="AK13" s="2"/>
    </row>
    <row r="14" spans="2:37" ht="16">
      <c r="B14" s="40">
        <v>95</v>
      </c>
      <c r="C14" s="41" t="s">
        <v>135</v>
      </c>
      <c r="D14" s="57">
        <v>10</v>
      </c>
      <c r="E14" s="42">
        <f>G14*0.5+I14*0.125+K14*0.125+M14*0.125+O14*0.125</f>
        <v>102.03775702689553</v>
      </c>
      <c r="F14" s="42">
        <f>SUM(R14:S14)</f>
        <v>120.087</v>
      </c>
      <c r="G14" s="42">
        <f>F14*AB14</f>
        <v>102.50091757214679</v>
      </c>
      <c r="H14" s="89">
        <f>SUM(T14:U14)</f>
        <v>118.47499999999999</v>
      </c>
      <c r="I14" s="89">
        <f>H14*AB14</f>
        <v>101.12498612972337</v>
      </c>
      <c r="J14" s="89">
        <f>SUM(V14:W14)</f>
        <v>119.511</v>
      </c>
      <c r="K14" s="89">
        <f>J14*AB14</f>
        <v>102.00926961257116</v>
      </c>
      <c r="L14" s="66">
        <f>SUM(X14:Y14)</f>
        <v>118.902</v>
      </c>
      <c r="M14" s="66">
        <f>L14*AB14</f>
        <v>101.4894543219782</v>
      </c>
      <c r="N14" s="66">
        <f>SUM(Z14:AA14)</f>
        <v>119.119</v>
      </c>
      <c r="O14" s="66">
        <f>N14*AB14</f>
        <v>101.67467586230444</v>
      </c>
      <c r="P14" s="39"/>
      <c r="Q14" s="39"/>
      <c r="R14" s="43">
        <v>60</v>
      </c>
      <c r="S14" s="44">
        <v>60.087000000000003</v>
      </c>
      <c r="T14" s="43">
        <v>60</v>
      </c>
      <c r="U14" s="68">
        <v>58.475000000000001</v>
      </c>
      <c r="V14" s="43">
        <v>60</v>
      </c>
      <c r="W14" s="68">
        <v>59.511000000000003</v>
      </c>
      <c r="X14" s="71">
        <v>60</v>
      </c>
      <c r="Y14" s="92">
        <v>58.902000000000001</v>
      </c>
      <c r="Z14" s="71">
        <v>60</v>
      </c>
      <c r="AA14" s="92">
        <v>59.119</v>
      </c>
      <c r="AB14" s="39">
        <f>F6/D6</f>
        <v>0.85355548537432679</v>
      </c>
      <c r="AD14" s="2"/>
      <c r="AE14" s="2"/>
      <c r="AF14" s="2"/>
      <c r="AG14" s="2"/>
      <c r="AH14" s="2"/>
      <c r="AI14" s="2"/>
      <c r="AJ14" s="2"/>
      <c r="AK14" s="2"/>
    </row>
    <row r="15" spans="2:37" ht="16">
      <c r="B15" s="45">
        <v>97</v>
      </c>
      <c r="C15" s="36" t="s">
        <v>164</v>
      </c>
      <c r="D15" s="58">
        <v>14</v>
      </c>
      <c r="E15" s="46">
        <f t="shared" ref="E15:E16" si="0">G15*0.5+I15*0.125+K15*0.125+M15*0.125+O15*0.125</f>
        <v>102.58179195438601</v>
      </c>
      <c r="F15" s="46">
        <f t="shared" ref="F15:F16" si="1">SUM(R15:S15)</f>
        <v>120.89400000000001</v>
      </c>
      <c r="G15" s="46">
        <f>F15*AB15</f>
        <v>103.18973684884386</v>
      </c>
      <c r="H15" s="90">
        <f t="shared" ref="H15:H16" si="2">SUM(T15:U15)</f>
        <v>119.232</v>
      </c>
      <c r="I15" s="90">
        <f t="shared" ref="I15:I16" si="3">H15*AB15</f>
        <v>101.77112763215173</v>
      </c>
      <c r="J15" s="90">
        <f>SUM(V15:W15)</f>
        <v>120.122</v>
      </c>
      <c r="K15" s="90">
        <f t="shared" ref="K15:K16" si="4">J15*AB15</f>
        <v>102.53079201413489</v>
      </c>
      <c r="L15" s="90">
        <f t="shared" ref="L15:L16" si="5">SUM(X15:Y15)</f>
        <v>119.22200000000001</v>
      </c>
      <c r="M15" s="90">
        <f t="shared" ref="M15:M16" si="6">L15*AB15</f>
        <v>101.762592077298</v>
      </c>
      <c r="N15" s="90">
        <f t="shared" ref="N15:N16" si="7">SUM(Z15:AA15)</f>
        <v>119.30199999999999</v>
      </c>
      <c r="O15" s="90">
        <f t="shared" ref="O15:O16" si="8">N15*AB15</f>
        <v>101.83087651612793</v>
      </c>
      <c r="P15" s="39"/>
      <c r="Q15" s="39"/>
      <c r="R15" s="43">
        <v>60</v>
      </c>
      <c r="S15" s="44">
        <v>60.893999999999998</v>
      </c>
      <c r="T15" s="43">
        <v>60</v>
      </c>
      <c r="U15" s="76">
        <v>59.231999999999999</v>
      </c>
      <c r="V15" s="43">
        <v>60</v>
      </c>
      <c r="W15" s="68">
        <v>60.122</v>
      </c>
      <c r="X15" s="71">
        <v>60</v>
      </c>
      <c r="Y15" s="68">
        <v>59.222000000000001</v>
      </c>
      <c r="Z15" s="71">
        <v>60</v>
      </c>
      <c r="AA15" s="68">
        <v>59.302</v>
      </c>
      <c r="AB15" s="39">
        <f>F6/D6</f>
        <v>0.85355548537432679</v>
      </c>
      <c r="AD15" s="2"/>
      <c r="AE15" s="2"/>
      <c r="AF15" s="2"/>
      <c r="AG15" s="2"/>
      <c r="AH15" s="2"/>
      <c r="AI15" s="2"/>
      <c r="AJ15" s="2"/>
      <c r="AK15" s="2"/>
    </row>
    <row r="16" spans="2:37" ht="16">
      <c r="B16" s="52">
        <v>98</v>
      </c>
      <c r="C16" s="53" t="s">
        <v>137</v>
      </c>
      <c r="D16" s="60">
        <v>13</v>
      </c>
      <c r="E16" s="54">
        <f t="shared" si="0"/>
        <v>102.48405985131063</v>
      </c>
      <c r="F16" s="54">
        <f t="shared" si="1"/>
        <v>120.71899999999999</v>
      </c>
      <c r="G16" s="54">
        <f>F16*AB16</f>
        <v>103.04036463890336</v>
      </c>
      <c r="H16" s="91">
        <f t="shared" si="2"/>
        <v>119.76900000000001</v>
      </c>
      <c r="I16" s="91">
        <f t="shared" si="3"/>
        <v>102.22948692779775</v>
      </c>
      <c r="J16" s="91">
        <f>SUM(V16:W16)</f>
        <v>119.872</v>
      </c>
      <c r="K16" s="91">
        <f t="shared" si="4"/>
        <v>102.31740314279131</v>
      </c>
      <c r="L16" s="91">
        <f t="shared" si="5"/>
        <v>118.902</v>
      </c>
      <c r="M16" s="91">
        <f t="shared" si="6"/>
        <v>101.4894543219782</v>
      </c>
      <c r="N16" s="91">
        <f t="shared" si="7"/>
        <v>119.119</v>
      </c>
      <c r="O16" s="91">
        <f t="shared" si="8"/>
        <v>101.67467586230444</v>
      </c>
      <c r="P16" s="39"/>
      <c r="Q16" s="39"/>
      <c r="R16" s="43">
        <v>60</v>
      </c>
      <c r="S16" s="44">
        <v>60.719000000000001</v>
      </c>
      <c r="T16" s="43">
        <v>60</v>
      </c>
      <c r="U16" s="76">
        <v>59.768999999999998</v>
      </c>
      <c r="V16" s="43">
        <v>60</v>
      </c>
      <c r="W16" s="68">
        <v>59.872</v>
      </c>
      <c r="X16" s="71">
        <v>60</v>
      </c>
      <c r="Y16" s="68">
        <v>58.902000000000001</v>
      </c>
      <c r="Z16" s="71">
        <v>60</v>
      </c>
      <c r="AA16" s="68">
        <v>59.119</v>
      </c>
      <c r="AB16" s="39">
        <f>F6/D6</f>
        <v>0.85355548537432679</v>
      </c>
      <c r="AD16" s="2"/>
      <c r="AE16" s="2"/>
      <c r="AF16" s="2"/>
      <c r="AG16" s="2"/>
      <c r="AH16" s="2"/>
      <c r="AI16" s="2"/>
      <c r="AJ16" s="2"/>
      <c r="AK16" s="2"/>
    </row>
    <row r="17" spans="2:37" ht="17" customHeight="1" thickBot="1">
      <c r="B17" s="1"/>
      <c r="E17" s="1"/>
      <c r="F17" s="1"/>
      <c r="G17" s="1"/>
      <c r="H17" s="1"/>
      <c r="I17" s="1"/>
      <c r="J17" s="1"/>
      <c r="W17" s="72"/>
      <c r="X17" s="72"/>
      <c r="Y17" s="72"/>
      <c r="Z17" s="72"/>
      <c r="AA17" s="72"/>
      <c r="AD17" s="2"/>
      <c r="AE17" s="2"/>
      <c r="AF17" s="2"/>
      <c r="AG17" s="2"/>
      <c r="AH17" s="2"/>
      <c r="AI17" s="2"/>
      <c r="AJ17" s="2"/>
      <c r="AK17" s="2"/>
    </row>
    <row r="18" spans="2:37" ht="17" thickBot="1">
      <c r="B18" s="105" t="s">
        <v>65</v>
      </c>
      <c r="C18" s="106"/>
      <c r="D18" s="107" t="s">
        <v>68</v>
      </c>
      <c r="E18" s="108"/>
      <c r="G18" s="1"/>
      <c r="H18" s="1"/>
      <c r="I18" s="1"/>
      <c r="J18" s="1"/>
      <c r="W18" s="72"/>
      <c r="X18" s="72"/>
      <c r="Y18" s="72"/>
      <c r="Z18" s="72"/>
      <c r="AA18" s="72"/>
      <c r="AD18" s="2"/>
      <c r="AE18" s="2"/>
      <c r="AF18" s="2"/>
      <c r="AG18" s="2"/>
      <c r="AH18" s="2"/>
      <c r="AI18" s="2"/>
      <c r="AJ18" s="2"/>
      <c r="AK18" s="2"/>
    </row>
    <row r="19" spans="2:37" ht="17" thickBot="1">
      <c r="B19" s="105" t="s">
        <v>66</v>
      </c>
      <c r="C19" s="106"/>
      <c r="D19" s="107" t="s">
        <v>82</v>
      </c>
      <c r="E19" s="108"/>
      <c r="G19" s="1"/>
      <c r="H19" s="1"/>
      <c r="I19" s="1"/>
      <c r="J19" s="1"/>
      <c r="W19" s="72"/>
      <c r="X19" s="72"/>
      <c r="Y19" s="72"/>
      <c r="Z19" s="72"/>
      <c r="AA19" s="72"/>
      <c r="AD19" s="2"/>
      <c r="AE19" s="2"/>
      <c r="AF19" s="2"/>
      <c r="AG19" s="2"/>
      <c r="AH19" s="2"/>
      <c r="AI19" s="2"/>
      <c r="AJ19" s="2"/>
      <c r="AK19" s="2"/>
    </row>
    <row r="20" spans="2:37" ht="17" thickBot="1">
      <c r="B20" s="105" t="s">
        <v>63</v>
      </c>
      <c r="C20" s="106"/>
      <c r="D20" s="109">
        <f>AVERAGE(E25,E26)</f>
        <v>101.52178273598676</v>
      </c>
      <c r="E20" s="110"/>
      <c r="G20" s="1"/>
      <c r="H20" s="1"/>
      <c r="I20" s="1"/>
      <c r="J20" s="1"/>
      <c r="W20" s="72"/>
      <c r="X20" s="72"/>
      <c r="Y20" s="72"/>
      <c r="Z20" s="72"/>
      <c r="AA20" s="72"/>
      <c r="AD20" s="2"/>
      <c r="AE20" s="2"/>
      <c r="AF20" s="2"/>
      <c r="AG20" s="2"/>
      <c r="AH20" s="2"/>
      <c r="AI20" s="2"/>
      <c r="AJ20" s="2"/>
      <c r="AK20" s="2"/>
    </row>
    <row r="21" spans="2:37" ht="17" thickBot="1">
      <c r="B21" s="105" t="s">
        <v>64</v>
      </c>
      <c r="C21" s="106"/>
      <c r="D21" s="107" t="s">
        <v>113</v>
      </c>
      <c r="E21" s="108"/>
      <c r="G21" s="1"/>
      <c r="H21" s="1"/>
      <c r="I21" s="1"/>
      <c r="J21" s="1"/>
      <c r="W21" s="72"/>
      <c r="X21" s="72"/>
      <c r="Y21" s="72"/>
      <c r="Z21" s="72"/>
      <c r="AA21" s="72"/>
      <c r="AD21" s="2"/>
      <c r="AE21" s="2"/>
      <c r="AF21" s="2"/>
      <c r="AG21" s="2"/>
      <c r="AH21" s="2"/>
      <c r="AI21" s="2"/>
      <c r="AJ21" s="2"/>
      <c r="AK21" s="2"/>
    </row>
    <row r="22" spans="2:37" ht="5" customHeight="1">
      <c r="B22" s="1"/>
      <c r="E22" s="1"/>
      <c r="F22" s="1"/>
      <c r="G22" s="1"/>
      <c r="H22" s="1"/>
      <c r="I22" s="1"/>
      <c r="J22" s="1"/>
      <c r="W22" s="72"/>
      <c r="X22" s="72"/>
      <c r="Y22" s="72"/>
      <c r="Z22" s="72"/>
      <c r="AA22" s="72"/>
      <c r="AD22" s="2"/>
      <c r="AE22" s="2"/>
      <c r="AF22" s="2"/>
      <c r="AG22" s="2"/>
      <c r="AH22" s="2"/>
      <c r="AI22" s="2"/>
      <c r="AJ22" s="2"/>
      <c r="AK22" s="2"/>
    </row>
    <row r="23" spans="2:37" ht="17">
      <c r="B23" s="35" t="s">
        <v>48</v>
      </c>
      <c r="C23" s="35" t="s">
        <v>46</v>
      </c>
      <c r="D23" s="35" t="s">
        <v>69</v>
      </c>
      <c r="E23" s="35" t="s">
        <v>50</v>
      </c>
      <c r="F23" s="35" t="s">
        <v>51</v>
      </c>
      <c r="G23" s="35" t="s">
        <v>47</v>
      </c>
      <c r="H23" s="35" t="s">
        <v>52</v>
      </c>
      <c r="I23" s="35" t="s">
        <v>47</v>
      </c>
      <c r="J23" s="35" t="s">
        <v>53</v>
      </c>
      <c r="K23" s="35" t="s">
        <v>47</v>
      </c>
      <c r="L23" s="35" t="s">
        <v>54</v>
      </c>
      <c r="M23" s="35" t="s">
        <v>47</v>
      </c>
      <c r="N23" s="35" t="s">
        <v>55</v>
      </c>
      <c r="O23" s="35" t="s">
        <v>47</v>
      </c>
      <c r="P23" s="39"/>
      <c r="Q23" s="39"/>
      <c r="R23" s="39" t="s">
        <v>56</v>
      </c>
      <c r="S23" s="39"/>
      <c r="T23" s="39" t="s">
        <v>57</v>
      </c>
      <c r="U23" s="39"/>
      <c r="V23" s="39" t="s">
        <v>58</v>
      </c>
      <c r="W23" s="73"/>
      <c r="X23" s="73" t="s">
        <v>59</v>
      </c>
      <c r="Y23" s="73"/>
      <c r="Z23" s="73" t="s">
        <v>60</v>
      </c>
      <c r="AA23" s="73"/>
      <c r="AB23" s="39" t="s">
        <v>49</v>
      </c>
      <c r="AD23" s="2"/>
      <c r="AE23" s="2"/>
      <c r="AF23" s="2"/>
      <c r="AG23" s="2"/>
      <c r="AH23" s="2"/>
      <c r="AI23" s="2"/>
      <c r="AJ23" s="2"/>
      <c r="AK23" s="2"/>
    </row>
    <row r="24" spans="2:37" ht="16">
      <c r="B24" s="40">
        <v>8</v>
      </c>
      <c r="C24" s="41" t="s">
        <v>140</v>
      </c>
      <c r="D24" s="57">
        <v>15</v>
      </c>
      <c r="E24" s="42">
        <f t="shared" ref="E24:E25" si="9">G24*0.5+I24*0.125+K24*0.125+M24*0.125+O24*0.125</f>
        <v>102.58499278745614</v>
      </c>
      <c r="F24" s="42">
        <f t="shared" ref="F24:F25" si="10">SUM(R24:S24)</f>
        <v>120.551</v>
      </c>
      <c r="G24" s="42">
        <f>F24*AB24</f>
        <v>102.89696731736048</v>
      </c>
      <c r="H24" s="42">
        <f t="shared" ref="H24:H25" si="11">SUM(T24:U24)</f>
        <v>119.51599999999999</v>
      </c>
      <c r="I24" s="42">
        <f>H24*AB24</f>
        <v>102.01353738999804</v>
      </c>
      <c r="J24" s="42">
        <f t="shared" ref="J24:J25" si="12">SUM(V24:W24)</f>
        <v>120.673</v>
      </c>
      <c r="K24" s="42">
        <f>J24*AB24</f>
        <v>103.00110108657614</v>
      </c>
      <c r="L24" s="69">
        <f t="shared" ref="L24:L25" si="13">SUM(X24:Y24)</f>
        <v>119.527</v>
      </c>
      <c r="M24" s="69">
        <f>L24*AB24</f>
        <v>102.02292650033716</v>
      </c>
      <c r="N24" s="69">
        <f t="shared" ref="N24:N25" si="14">SUM(Z24:AA24)</f>
        <v>119.56399999999999</v>
      </c>
      <c r="O24" s="69">
        <f>N24*AB24</f>
        <v>102.054508053296</v>
      </c>
      <c r="P24" s="39"/>
      <c r="Q24" s="39"/>
      <c r="R24" s="43">
        <v>60</v>
      </c>
      <c r="S24" s="44">
        <v>60.551000000000002</v>
      </c>
      <c r="T24" s="43">
        <v>60</v>
      </c>
      <c r="U24" s="68">
        <v>59.515999999999998</v>
      </c>
      <c r="V24" s="43">
        <v>60</v>
      </c>
      <c r="W24" s="68">
        <v>60.673000000000002</v>
      </c>
      <c r="X24" s="71">
        <v>60</v>
      </c>
      <c r="Y24" s="68">
        <v>59.527000000000001</v>
      </c>
      <c r="Z24" s="71">
        <v>60</v>
      </c>
      <c r="AA24" s="68">
        <v>59.564</v>
      </c>
      <c r="AB24" s="39">
        <f>F6/D6</f>
        <v>0.85355548537432679</v>
      </c>
      <c r="AD24" s="2"/>
      <c r="AE24" s="2"/>
      <c r="AF24" s="2"/>
      <c r="AG24" s="2"/>
      <c r="AH24" s="2"/>
      <c r="AI24" s="2"/>
      <c r="AJ24" s="2"/>
      <c r="AK24" s="2"/>
    </row>
    <row r="25" spans="2:37" ht="16">
      <c r="B25" s="47">
        <v>9</v>
      </c>
      <c r="C25" s="48" t="s">
        <v>141</v>
      </c>
      <c r="D25" s="59">
        <v>5</v>
      </c>
      <c r="E25" s="49">
        <f t="shared" si="9"/>
        <v>101.5299982075335</v>
      </c>
      <c r="F25" s="49">
        <f t="shared" si="10"/>
        <v>119.239</v>
      </c>
      <c r="G25" s="49">
        <f>F25*AB25</f>
        <v>101.77710252054936</v>
      </c>
      <c r="H25" s="93">
        <f t="shared" si="11"/>
        <v>118.678</v>
      </c>
      <c r="I25" s="93">
        <f>H25*AB25</f>
        <v>101.29825789325436</v>
      </c>
      <c r="J25" s="93">
        <f t="shared" si="12"/>
        <v>118.70099999999999</v>
      </c>
      <c r="K25" s="93">
        <f>J25*AB25</f>
        <v>101.31788966941797</v>
      </c>
      <c r="L25" s="49">
        <f t="shared" si="13"/>
        <v>118.63</v>
      </c>
      <c r="M25" s="49">
        <f>L25*AB25</f>
        <v>101.25728722995639</v>
      </c>
      <c r="N25" s="49">
        <f t="shared" si="14"/>
        <v>118.631</v>
      </c>
      <c r="O25" s="49">
        <f>N25*AB25</f>
        <v>101.25814078544177</v>
      </c>
      <c r="P25" s="39"/>
      <c r="Q25" s="39"/>
      <c r="R25" s="43">
        <v>60</v>
      </c>
      <c r="S25" s="44">
        <v>59.238999999999997</v>
      </c>
      <c r="T25" s="43">
        <v>60</v>
      </c>
      <c r="U25" s="68">
        <v>58.677999999999997</v>
      </c>
      <c r="V25" s="43">
        <v>60</v>
      </c>
      <c r="W25" s="68">
        <v>58.701000000000001</v>
      </c>
      <c r="X25" s="71">
        <v>60</v>
      </c>
      <c r="Y25" s="68">
        <v>58.63</v>
      </c>
      <c r="Z25" s="71">
        <v>60</v>
      </c>
      <c r="AA25" s="68">
        <v>58.631</v>
      </c>
      <c r="AB25" s="39">
        <f>F6/D6</f>
        <v>0.85355548537432679</v>
      </c>
      <c r="AD25" s="2"/>
      <c r="AE25" s="2"/>
      <c r="AF25" s="2"/>
      <c r="AG25" s="2"/>
      <c r="AH25" s="2"/>
      <c r="AI25" s="2"/>
      <c r="AJ25" s="2"/>
      <c r="AK25" s="2"/>
    </row>
    <row r="26" spans="2:37" ht="16">
      <c r="B26" s="40">
        <v>19</v>
      </c>
      <c r="C26" s="41" t="s">
        <v>173</v>
      </c>
      <c r="D26" s="57">
        <v>4</v>
      </c>
      <c r="E26" s="42">
        <f>G26*0.5+I26*0.125+K26*0.125+M26*0.125+O26*0.125</f>
        <v>101.51356726444003</v>
      </c>
      <c r="F26" s="42">
        <f>SUM(R26:S26)</f>
        <v>119.18299999999999</v>
      </c>
      <c r="G26" s="42">
        <f>F26*AB26</f>
        <v>101.72930341336838</v>
      </c>
      <c r="H26" s="42">
        <f>SUM(T26:U26)</f>
        <v>118.572</v>
      </c>
      <c r="I26" s="42">
        <f>H26*AB26</f>
        <v>101.20778101180468</v>
      </c>
      <c r="J26" s="42">
        <f>SUM(V26:W26)</f>
        <v>118.78399999999999</v>
      </c>
      <c r="K26" s="42">
        <f>J26*AB26</f>
        <v>101.38873477470403</v>
      </c>
      <c r="L26" s="42">
        <f>SUM(X26:Y26)</f>
        <v>118.619</v>
      </c>
      <c r="M26" s="42">
        <f>L26*AB26</f>
        <v>101.24789811961728</v>
      </c>
      <c r="N26" s="42">
        <f>SUM(Z26:AA26)</f>
        <v>118.735</v>
      </c>
      <c r="O26" s="42">
        <f>N26*AB26</f>
        <v>101.34691055592069</v>
      </c>
      <c r="P26" s="39"/>
      <c r="Q26" s="39"/>
      <c r="R26" s="43">
        <v>60</v>
      </c>
      <c r="S26" s="44">
        <v>59.183</v>
      </c>
      <c r="T26" s="43">
        <v>60</v>
      </c>
      <c r="U26" s="44">
        <v>58.572000000000003</v>
      </c>
      <c r="V26" s="43">
        <v>60</v>
      </c>
      <c r="W26" s="68">
        <v>58.783999999999999</v>
      </c>
      <c r="X26" s="71">
        <v>60</v>
      </c>
      <c r="Y26" s="68">
        <v>58.619</v>
      </c>
      <c r="Z26" s="71">
        <v>60</v>
      </c>
      <c r="AA26" s="68">
        <v>58.734999999999999</v>
      </c>
      <c r="AB26" s="39">
        <f>F6/D6</f>
        <v>0.85355548537432679</v>
      </c>
      <c r="AD26" s="2"/>
      <c r="AE26" s="2"/>
      <c r="AF26" s="2"/>
      <c r="AG26" s="2"/>
      <c r="AH26" s="2"/>
      <c r="AI26" s="2"/>
      <c r="AJ26" s="2"/>
      <c r="AK26" s="2"/>
    </row>
    <row r="27" spans="2:37" ht="16">
      <c r="B27" s="45">
        <v>91</v>
      </c>
      <c r="C27" s="36" t="s">
        <v>174</v>
      </c>
      <c r="D27" s="58">
        <v>17</v>
      </c>
      <c r="E27" s="46">
        <f>G27*0.5+I27*0.125+K27*0.125+M27*0.125+O27*0.125</f>
        <v>104.20568126531066</v>
      </c>
      <c r="F27" s="46">
        <f>SUM(R27:S27)</f>
        <v>123.074</v>
      </c>
      <c r="G27" s="46">
        <f>F27*AB27</f>
        <v>105.05048780695989</v>
      </c>
      <c r="H27" s="46">
        <f>SUM(T27:U27)</f>
        <v>120.90600000000001</v>
      </c>
      <c r="I27" s="46">
        <f>H27*AB27</f>
        <v>103.19997951466836</v>
      </c>
      <c r="J27" s="46">
        <f>SUM(V27:W27)</f>
        <v>121.65</v>
      </c>
      <c r="K27" s="46">
        <f>J27*AB27</f>
        <v>103.83502479578686</v>
      </c>
      <c r="L27" s="46">
        <f>SUM(X27:Y27)</f>
        <v>120.68899999999999</v>
      </c>
      <c r="M27" s="46">
        <f>L27*AB27</f>
        <v>103.01475797434212</v>
      </c>
      <c r="N27" s="46">
        <f>SUM(Z27:AA27)</f>
        <v>121.13300000000001</v>
      </c>
      <c r="O27" s="70">
        <f>N27*AB27</f>
        <v>103.39373660984833</v>
      </c>
      <c r="P27" s="39"/>
      <c r="Q27" s="39"/>
      <c r="R27" s="43">
        <v>60</v>
      </c>
      <c r="S27" s="44">
        <v>63.073999999999998</v>
      </c>
      <c r="T27" s="43">
        <v>60</v>
      </c>
      <c r="U27" s="68">
        <v>60.905999999999999</v>
      </c>
      <c r="V27" s="43">
        <v>60</v>
      </c>
      <c r="W27" s="68">
        <v>61.65</v>
      </c>
      <c r="X27" s="71">
        <v>60</v>
      </c>
      <c r="Y27" s="68">
        <v>60.689</v>
      </c>
      <c r="Z27" s="71">
        <v>60</v>
      </c>
      <c r="AA27" s="68">
        <v>61.133000000000003</v>
      </c>
      <c r="AB27" s="39">
        <f>F6/D6</f>
        <v>0.85355548537432679</v>
      </c>
      <c r="AD27" s="2"/>
      <c r="AE27" s="2"/>
      <c r="AF27" s="2"/>
      <c r="AG27" s="2"/>
      <c r="AH27" s="2"/>
      <c r="AI27" s="2"/>
      <c r="AJ27" s="2"/>
      <c r="AK27" s="2"/>
    </row>
    <row r="28" spans="2:37" ht="16" thickBot="1">
      <c r="B28" s="1"/>
      <c r="E28" s="1"/>
      <c r="F28" s="1"/>
      <c r="G28" s="1"/>
      <c r="H28" s="1"/>
      <c r="I28" s="1"/>
      <c r="J28" s="1"/>
      <c r="W28" s="72"/>
      <c r="X28" s="72"/>
      <c r="Y28" s="72"/>
      <c r="Z28" s="72"/>
      <c r="AA28" s="72"/>
      <c r="AD28" s="2"/>
      <c r="AE28" s="2"/>
      <c r="AF28" s="2"/>
      <c r="AG28" s="2"/>
      <c r="AH28" s="2"/>
      <c r="AI28" s="2"/>
      <c r="AJ28" s="2"/>
      <c r="AK28" s="2"/>
    </row>
    <row r="29" spans="2:37" ht="17" thickBot="1">
      <c r="B29" s="105" t="s">
        <v>65</v>
      </c>
      <c r="C29" s="106"/>
      <c r="D29" s="107" t="s">
        <v>62</v>
      </c>
      <c r="E29" s="111"/>
      <c r="F29" s="55"/>
      <c r="H29" s="1"/>
      <c r="I29" s="1"/>
      <c r="J29" s="1"/>
      <c r="W29" s="72"/>
      <c r="X29" s="72"/>
      <c r="Y29" s="72"/>
      <c r="Z29" s="72"/>
      <c r="AA29" s="72"/>
      <c r="AD29" s="2"/>
      <c r="AE29" s="2"/>
      <c r="AF29" s="2"/>
      <c r="AG29" s="2"/>
      <c r="AH29" s="2"/>
      <c r="AI29" s="2"/>
      <c r="AJ29" s="2"/>
      <c r="AK29" s="2"/>
    </row>
    <row r="30" spans="2:37" ht="17" thickBot="1">
      <c r="B30" s="105" t="s">
        <v>66</v>
      </c>
      <c r="C30" s="106"/>
      <c r="D30" s="107" t="s">
        <v>83</v>
      </c>
      <c r="E30" s="111"/>
      <c r="F30" s="55"/>
      <c r="G30" s="1"/>
      <c r="H30" s="1"/>
      <c r="I30" s="1"/>
      <c r="J30" s="1"/>
      <c r="W30" s="72"/>
      <c r="X30" s="72"/>
      <c r="Y30" s="72"/>
      <c r="Z30" s="72"/>
      <c r="AA30" s="72"/>
      <c r="AD30" s="2"/>
      <c r="AE30" s="2"/>
      <c r="AF30" s="2"/>
      <c r="AG30" s="2"/>
      <c r="AH30" s="2"/>
      <c r="AI30" s="2"/>
      <c r="AJ30" s="2"/>
      <c r="AK30" s="2"/>
    </row>
    <row r="31" spans="2:37" ht="18" customHeight="1" thickBot="1">
      <c r="B31" s="105" t="s">
        <v>63</v>
      </c>
      <c r="C31" s="106"/>
      <c r="D31" s="109">
        <f>AVERAGE(E38,E35)</f>
        <v>101.34760406975255</v>
      </c>
      <c r="E31" s="112"/>
      <c r="F31" s="56"/>
      <c r="G31" s="1"/>
      <c r="H31" s="1"/>
      <c r="I31" s="1"/>
      <c r="J31" s="1"/>
      <c r="W31" s="72"/>
      <c r="X31" s="72"/>
      <c r="Y31" s="72"/>
      <c r="Z31" s="72"/>
      <c r="AA31" s="72"/>
      <c r="AD31" s="2"/>
      <c r="AE31" s="2"/>
      <c r="AF31" s="2"/>
      <c r="AG31" s="2"/>
      <c r="AH31" s="2"/>
      <c r="AI31" s="2"/>
      <c r="AJ31" s="2"/>
      <c r="AK31" s="2"/>
    </row>
    <row r="32" spans="2:37" ht="16" customHeight="1" thickBot="1">
      <c r="B32" s="105" t="s">
        <v>64</v>
      </c>
      <c r="C32" s="106"/>
      <c r="D32" s="107" t="s">
        <v>113</v>
      </c>
      <c r="E32" s="111"/>
      <c r="F32" s="55"/>
      <c r="G32" s="1"/>
      <c r="H32" s="1"/>
      <c r="I32" s="1"/>
      <c r="J32" s="1"/>
      <c r="W32" s="72"/>
      <c r="X32" s="72"/>
      <c r="Y32" s="72"/>
      <c r="Z32" s="72"/>
      <c r="AA32" s="72"/>
      <c r="AD32" s="2"/>
      <c r="AE32" s="2"/>
      <c r="AF32" s="2"/>
      <c r="AG32" s="2"/>
      <c r="AH32" s="2"/>
      <c r="AI32" s="2"/>
      <c r="AJ32" s="2"/>
      <c r="AK32" s="2"/>
    </row>
    <row r="33" spans="2:37" ht="5" customHeight="1">
      <c r="B33" s="1"/>
      <c r="E33" s="1"/>
      <c r="F33" s="1"/>
      <c r="G33" s="1"/>
      <c r="H33" s="1"/>
      <c r="I33" s="1"/>
      <c r="J33" s="1"/>
      <c r="W33" s="72"/>
      <c r="X33" s="72"/>
      <c r="Y33" s="72"/>
      <c r="Z33" s="72"/>
      <c r="AA33" s="72"/>
      <c r="AD33" s="2"/>
      <c r="AE33" s="2"/>
      <c r="AF33" s="2"/>
      <c r="AG33" s="2"/>
      <c r="AH33" s="2"/>
      <c r="AI33" s="2"/>
      <c r="AJ33" s="2"/>
      <c r="AK33" s="2"/>
    </row>
    <row r="34" spans="2:37" ht="17">
      <c r="B34" s="35" t="s">
        <v>48</v>
      </c>
      <c r="C34" s="35" t="s">
        <v>46</v>
      </c>
      <c r="D34" s="35" t="s">
        <v>69</v>
      </c>
      <c r="E34" s="35" t="s">
        <v>50</v>
      </c>
      <c r="F34" s="35" t="s">
        <v>51</v>
      </c>
      <c r="G34" s="35" t="s">
        <v>47</v>
      </c>
      <c r="H34" s="35" t="s">
        <v>52</v>
      </c>
      <c r="I34" s="35" t="s">
        <v>47</v>
      </c>
      <c r="J34" s="35" t="s">
        <v>53</v>
      </c>
      <c r="K34" s="35" t="s">
        <v>47</v>
      </c>
      <c r="L34" s="35" t="s">
        <v>54</v>
      </c>
      <c r="M34" s="35" t="s">
        <v>47</v>
      </c>
      <c r="N34" s="35" t="s">
        <v>55</v>
      </c>
      <c r="O34" s="35" t="s">
        <v>47</v>
      </c>
      <c r="P34" s="39"/>
      <c r="Q34" s="39"/>
      <c r="R34" s="39" t="s">
        <v>56</v>
      </c>
      <c r="S34" s="39"/>
      <c r="T34" s="39" t="s">
        <v>57</v>
      </c>
      <c r="U34" s="39"/>
      <c r="V34" s="39" t="s">
        <v>58</v>
      </c>
      <c r="W34" s="73"/>
      <c r="X34" s="73" t="s">
        <v>59</v>
      </c>
      <c r="Y34" s="73"/>
      <c r="Z34" s="73" t="s">
        <v>60</v>
      </c>
      <c r="AA34" s="73"/>
      <c r="AB34" s="39" t="s">
        <v>49</v>
      </c>
      <c r="AD34" s="2"/>
      <c r="AE34" s="2"/>
      <c r="AF34" s="2"/>
      <c r="AG34" s="2"/>
      <c r="AH34" s="2"/>
      <c r="AI34" s="2"/>
      <c r="AJ34" s="2"/>
      <c r="AK34" s="2"/>
    </row>
    <row r="35" spans="2:37" ht="16">
      <c r="B35" s="40">
        <v>2</v>
      </c>
      <c r="C35" s="41" t="s">
        <v>155</v>
      </c>
      <c r="D35" s="41">
        <v>6</v>
      </c>
      <c r="E35" s="42">
        <f>G35*0.5+I35*0.125+K35*0.125+M35*0.125+O35*0.125</f>
        <v>101.72471555263451</v>
      </c>
      <c r="F35" s="42">
        <f>SUM(R35:S35)</f>
        <v>120.02000000000001</v>
      </c>
      <c r="G35" s="42">
        <f>F35*AB35</f>
        <v>102.44372935462671</v>
      </c>
      <c r="H35" s="42">
        <f>SUM(T35:U35)</f>
        <v>117.61699999999999</v>
      </c>
      <c r="I35" s="42">
        <f>H35*AB35</f>
        <v>100.39263552327219</v>
      </c>
      <c r="J35" s="42">
        <f>SUM(V35:W35)</f>
        <v>117.67699999999999</v>
      </c>
      <c r="K35" s="42">
        <f>J35*AB35</f>
        <v>100.44384885239465</v>
      </c>
      <c r="L35" s="42">
        <f>SUM(X35:Y35)</f>
        <v>118.78</v>
      </c>
      <c r="M35" s="42">
        <f>L35*AB35</f>
        <v>101.38532055276254</v>
      </c>
      <c r="N35" s="42">
        <f>SUM(Z35:AA35)</f>
        <v>119.267</v>
      </c>
      <c r="O35" s="42">
        <f>N35*AB35</f>
        <v>101.80100207413983</v>
      </c>
      <c r="P35" s="39"/>
      <c r="Q35" s="39"/>
      <c r="R35" s="43">
        <v>60</v>
      </c>
      <c r="S35" s="44">
        <v>60.02</v>
      </c>
      <c r="T35" s="43">
        <v>60</v>
      </c>
      <c r="U35" s="44">
        <v>57.616999999999997</v>
      </c>
      <c r="V35" s="43">
        <v>60</v>
      </c>
      <c r="W35" s="68">
        <v>57.677</v>
      </c>
      <c r="X35" s="71">
        <v>60</v>
      </c>
      <c r="Y35" s="68">
        <v>58.78</v>
      </c>
      <c r="Z35" s="71">
        <v>60</v>
      </c>
      <c r="AA35" s="68">
        <v>59.267000000000003</v>
      </c>
      <c r="AB35" s="39">
        <f>F6/D6</f>
        <v>0.85355548537432679</v>
      </c>
      <c r="AD35" s="2"/>
      <c r="AE35" s="2"/>
      <c r="AF35" s="2"/>
      <c r="AG35" s="2"/>
      <c r="AH35" s="2"/>
      <c r="AI35" s="2"/>
      <c r="AJ35" s="2"/>
      <c r="AK35" s="2"/>
    </row>
    <row r="36" spans="2:37" ht="16">
      <c r="B36" s="45">
        <v>11</v>
      </c>
      <c r="C36" s="36" t="s">
        <v>175</v>
      </c>
      <c r="D36" s="61">
        <v>12</v>
      </c>
      <c r="E36" s="46">
        <f t="shared" ref="E36:E38" si="15">G36*0.5+I36*0.125+K36*0.125+M36*0.125+O36*0.125</f>
        <v>102.193317514105</v>
      </c>
      <c r="F36" s="46">
        <f t="shared" ref="F36:F38" si="16">SUM(R36:S36)</f>
        <v>120.48599999999999</v>
      </c>
      <c r="G36" s="46">
        <f>F36*AB36</f>
        <v>102.84148621081113</v>
      </c>
      <c r="H36" s="70">
        <f t="shared" ref="H36:H38" si="17">SUM(T36:U36)</f>
        <v>118.461</v>
      </c>
      <c r="I36" s="70">
        <f>H36*AB36</f>
        <v>101.11303635292812</v>
      </c>
      <c r="J36" s="70">
        <f t="shared" ref="J36:J38" si="18">SUM(V36:W36)</f>
        <v>118.732</v>
      </c>
      <c r="K36" s="70">
        <f>J36*AB36</f>
        <v>101.34434988946457</v>
      </c>
      <c r="L36" s="70">
        <f t="shared" ref="L36:L38" si="19">SUM(X36:Y36)</f>
        <v>119.22200000000001</v>
      </c>
      <c r="M36" s="70">
        <f>L36*AB36</f>
        <v>101.762592077298</v>
      </c>
      <c r="N36" s="70">
        <f t="shared" ref="N36:N38" si="20">SUM(Z36:AA36)</f>
        <v>119.45400000000001</v>
      </c>
      <c r="O36" s="70">
        <f>N36*AB36</f>
        <v>101.96061694990485</v>
      </c>
      <c r="P36" s="39"/>
      <c r="Q36" s="39"/>
      <c r="R36" s="43">
        <v>60</v>
      </c>
      <c r="S36" s="44">
        <v>60.485999999999997</v>
      </c>
      <c r="T36" s="43">
        <v>60</v>
      </c>
      <c r="U36" s="68">
        <v>58.460999999999999</v>
      </c>
      <c r="V36" s="43">
        <v>60</v>
      </c>
      <c r="W36" s="68">
        <v>58.731999999999999</v>
      </c>
      <c r="X36" s="71">
        <v>60</v>
      </c>
      <c r="Y36" s="68">
        <v>59.222000000000001</v>
      </c>
      <c r="Z36" s="71">
        <v>60</v>
      </c>
      <c r="AA36" s="68">
        <v>59.454000000000001</v>
      </c>
      <c r="AB36" s="39">
        <f>F6/D6</f>
        <v>0.85355548537432679</v>
      </c>
      <c r="AD36" s="2"/>
      <c r="AE36" s="2"/>
      <c r="AF36" s="2"/>
      <c r="AG36" s="2"/>
      <c r="AH36" s="2"/>
      <c r="AI36" s="2"/>
      <c r="AJ36" s="2"/>
      <c r="AK36" s="2"/>
    </row>
    <row r="37" spans="2:37" ht="16">
      <c r="B37" s="40">
        <v>22</v>
      </c>
      <c r="C37" s="41" t="s">
        <v>177</v>
      </c>
      <c r="D37" s="41">
        <v>11</v>
      </c>
      <c r="E37" s="42">
        <f t="shared" si="15"/>
        <v>102.07392644058828</v>
      </c>
      <c r="F37" s="42">
        <f t="shared" si="16"/>
        <v>119.458</v>
      </c>
      <c r="G37" s="42">
        <f>F37*AB37</f>
        <v>101.96403117184633</v>
      </c>
      <c r="H37" s="42">
        <f t="shared" si="17"/>
        <v>119.45699999999999</v>
      </c>
      <c r="I37" s="42">
        <f>H37*AB37</f>
        <v>101.96317761636095</v>
      </c>
      <c r="J37" s="42">
        <f t="shared" si="18"/>
        <v>120.03399999999999</v>
      </c>
      <c r="K37" s="42">
        <f>J37*AB37</f>
        <v>102.45567913142193</v>
      </c>
      <c r="L37" s="42">
        <f>SUM(X37:Y37)</f>
        <v>119.64400000000001</v>
      </c>
      <c r="M37" s="42">
        <f>L37*AB37</f>
        <v>102.12279249212595</v>
      </c>
      <c r="N37" s="42">
        <f t="shared" si="20"/>
        <v>119.727</v>
      </c>
      <c r="O37" s="69">
        <f>N37*AB37</f>
        <v>102.19363759741202</v>
      </c>
      <c r="P37" s="39"/>
      <c r="Q37" s="39"/>
      <c r="R37" s="43">
        <v>60</v>
      </c>
      <c r="S37" s="44">
        <v>59.457999999999998</v>
      </c>
      <c r="T37" s="43">
        <v>60</v>
      </c>
      <c r="U37" s="44">
        <v>59.457000000000001</v>
      </c>
      <c r="V37" s="43">
        <v>60</v>
      </c>
      <c r="W37" s="68">
        <v>60.033999999999999</v>
      </c>
      <c r="X37" s="71">
        <v>60</v>
      </c>
      <c r="Y37" s="68">
        <v>59.643999999999998</v>
      </c>
      <c r="Z37" s="71">
        <v>60</v>
      </c>
      <c r="AA37" s="68">
        <v>59.726999999999997</v>
      </c>
      <c r="AB37" s="39">
        <f>F6/D6</f>
        <v>0.85355548537432679</v>
      </c>
      <c r="AD37" s="2"/>
      <c r="AE37" s="2"/>
      <c r="AF37" s="2"/>
      <c r="AG37" s="2"/>
      <c r="AH37" s="2"/>
      <c r="AI37" s="2"/>
      <c r="AJ37" s="2"/>
      <c r="AK37" s="2"/>
    </row>
    <row r="38" spans="2:37" ht="16">
      <c r="B38" s="47">
        <v>74</v>
      </c>
      <c r="C38" s="48" t="s">
        <v>176</v>
      </c>
      <c r="D38" s="48">
        <v>2</v>
      </c>
      <c r="E38" s="49">
        <f t="shared" si="15"/>
        <v>100.97049258687061</v>
      </c>
      <c r="F38" s="49">
        <f t="shared" si="16"/>
        <v>118.441</v>
      </c>
      <c r="G38" s="49">
        <f>F38*AB38</f>
        <v>101.09596524322065</v>
      </c>
      <c r="H38" s="49">
        <f t="shared" si="17"/>
        <v>118.836</v>
      </c>
      <c r="I38" s="49">
        <f>H38*AB38</f>
        <v>101.4331196599435</v>
      </c>
      <c r="J38" s="49">
        <f t="shared" si="18"/>
        <v>118.876</v>
      </c>
      <c r="K38" s="49">
        <f>J38*AB38</f>
        <v>101.46726187935847</v>
      </c>
      <c r="L38" s="49">
        <f t="shared" si="19"/>
        <v>117.438</v>
      </c>
      <c r="M38" s="49">
        <f>L38*AB38</f>
        <v>100.2398490913902</v>
      </c>
      <c r="N38" s="49">
        <f t="shared" si="20"/>
        <v>117.438</v>
      </c>
      <c r="O38" s="49">
        <f>N38*AB38</f>
        <v>100.2398490913902</v>
      </c>
      <c r="P38" s="39"/>
      <c r="Q38" s="39"/>
      <c r="R38" s="43">
        <v>60</v>
      </c>
      <c r="S38" s="44">
        <v>58.441000000000003</v>
      </c>
      <c r="T38" s="43">
        <v>60</v>
      </c>
      <c r="U38" s="44">
        <v>58.835999999999999</v>
      </c>
      <c r="V38" s="43">
        <v>60</v>
      </c>
      <c r="W38" s="68">
        <v>58.875999999999998</v>
      </c>
      <c r="X38" s="71">
        <v>60</v>
      </c>
      <c r="Y38" s="68">
        <v>57.438000000000002</v>
      </c>
      <c r="Z38" s="71">
        <v>60</v>
      </c>
      <c r="AA38" s="68">
        <v>57.438000000000002</v>
      </c>
      <c r="AB38" s="39">
        <f>F6/D6</f>
        <v>0.85355548537432679</v>
      </c>
      <c r="AD38" s="2"/>
      <c r="AE38" s="2"/>
      <c r="AF38" s="2"/>
      <c r="AG38" s="2"/>
      <c r="AH38" s="2"/>
      <c r="AI38" s="2"/>
      <c r="AJ38" s="2"/>
      <c r="AK38" s="2"/>
    </row>
    <row r="39" spans="2:37" ht="17" customHeight="1" thickBot="1">
      <c r="B39" s="50"/>
      <c r="C39" s="50"/>
      <c r="D39" s="51"/>
      <c r="E39" s="1"/>
      <c r="F39" s="1"/>
      <c r="G39" s="1"/>
      <c r="H39" s="1"/>
      <c r="I39" s="1"/>
      <c r="J39" s="1"/>
      <c r="W39" s="72"/>
      <c r="X39" s="72"/>
      <c r="Y39" s="72"/>
      <c r="Z39" s="72"/>
      <c r="AA39" s="72"/>
      <c r="AD39" s="2"/>
      <c r="AE39" s="2"/>
      <c r="AF39" s="2"/>
      <c r="AG39" s="2"/>
      <c r="AH39" s="2"/>
      <c r="AI39" s="2"/>
      <c r="AJ39" s="2"/>
      <c r="AK39" s="2"/>
    </row>
    <row r="40" spans="2:37" ht="17" thickBot="1">
      <c r="B40" s="105" t="s">
        <v>65</v>
      </c>
      <c r="C40" s="106"/>
      <c r="D40" s="107" t="s">
        <v>67</v>
      </c>
      <c r="E40" s="108"/>
      <c r="G40" s="1"/>
      <c r="H40" s="1"/>
      <c r="I40" s="1"/>
      <c r="J40" s="1"/>
      <c r="W40" s="72"/>
      <c r="X40" s="72"/>
      <c r="Y40" s="72"/>
      <c r="Z40" s="72"/>
      <c r="AA40" s="72"/>
      <c r="AD40" s="2"/>
      <c r="AE40" s="2"/>
      <c r="AF40" s="2"/>
      <c r="AG40" s="2"/>
      <c r="AH40" s="2"/>
      <c r="AI40" s="2"/>
      <c r="AJ40" s="2"/>
      <c r="AK40" s="2"/>
    </row>
    <row r="41" spans="2:37" ht="17" thickBot="1">
      <c r="B41" s="105" t="s">
        <v>66</v>
      </c>
      <c r="C41" s="106"/>
      <c r="D41" s="121" t="s">
        <v>94</v>
      </c>
      <c r="E41" s="122"/>
      <c r="G41" s="1"/>
      <c r="H41" s="1"/>
      <c r="I41" s="1"/>
      <c r="J41" s="1"/>
      <c r="W41" s="72"/>
      <c r="X41" s="72"/>
      <c r="Y41" s="72"/>
      <c r="Z41" s="72"/>
      <c r="AA41" s="72"/>
      <c r="AD41" s="2"/>
      <c r="AE41" s="2"/>
      <c r="AF41" s="2"/>
      <c r="AG41" s="2"/>
      <c r="AH41" s="2"/>
      <c r="AI41" s="2"/>
      <c r="AJ41" s="2"/>
      <c r="AK41" s="2"/>
    </row>
    <row r="42" spans="2:37" ht="17" thickBot="1">
      <c r="B42" s="105" t="s">
        <v>63</v>
      </c>
      <c r="C42" s="106"/>
      <c r="D42" s="109">
        <f>AVERAGE(E48,E49)</f>
        <v>100.98308253027989</v>
      </c>
      <c r="E42" s="110"/>
      <c r="G42" s="1"/>
      <c r="H42" s="1"/>
      <c r="I42" s="1"/>
      <c r="J42" s="1"/>
      <c r="W42" s="72"/>
      <c r="X42" s="72"/>
      <c r="Y42" s="72"/>
      <c r="Z42" s="72"/>
      <c r="AA42" s="72"/>
      <c r="AD42" s="2"/>
      <c r="AE42" s="2"/>
      <c r="AF42" s="2"/>
      <c r="AG42" s="2"/>
      <c r="AH42" s="2"/>
      <c r="AI42" s="2"/>
      <c r="AJ42" s="2"/>
      <c r="AK42" s="2"/>
    </row>
    <row r="43" spans="2:37" ht="17" thickBot="1">
      <c r="B43" s="105" t="s">
        <v>64</v>
      </c>
      <c r="C43" s="106"/>
      <c r="D43" s="107" t="s">
        <v>113</v>
      </c>
      <c r="E43" s="108"/>
      <c r="G43" s="1"/>
      <c r="H43" s="1"/>
      <c r="I43" s="1"/>
      <c r="J43" s="1"/>
      <c r="W43" s="72"/>
      <c r="X43" s="72"/>
      <c r="Y43" s="72"/>
      <c r="Z43" s="72"/>
      <c r="AA43" s="72"/>
      <c r="AD43" s="2"/>
      <c r="AE43" s="2"/>
      <c r="AF43" s="2"/>
      <c r="AG43" s="2"/>
      <c r="AH43" s="2"/>
      <c r="AI43" s="2"/>
      <c r="AJ43" s="2"/>
      <c r="AK43" s="2"/>
    </row>
    <row r="44" spans="2:37" ht="5" customHeight="1">
      <c r="B44" s="1"/>
      <c r="E44" s="1"/>
      <c r="F44" s="1"/>
      <c r="G44" s="1"/>
      <c r="H44" s="1"/>
      <c r="I44" s="1"/>
      <c r="J44" s="1"/>
      <c r="W44" s="72"/>
      <c r="X44" s="72"/>
      <c r="Y44" s="72"/>
      <c r="Z44" s="72"/>
      <c r="AA44" s="72"/>
      <c r="AD44" s="2"/>
      <c r="AE44" s="2"/>
      <c r="AF44" s="2"/>
      <c r="AG44" s="2"/>
      <c r="AH44" s="2"/>
      <c r="AI44" s="2"/>
      <c r="AJ44" s="2"/>
      <c r="AK44" s="2"/>
    </row>
    <row r="45" spans="2:37" ht="17">
      <c r="B45" s="35" t="s">
        <v>48</v>
      </c>
      <c r="C45" s="35" t="s">
        <v>46</v>
      </c>
      <c r="D45" s="35" t="s">
        <v>69</v>
      </c>
      <c r="E45" s="35" t="s">
        <v>50</v>
      </c>
      <c r="F45" s="35" t="s">
        <v>51</v>
      </c>
      <c r="G45" s="35" t="s">
        <v>47</v>
      </c>
      <c r="H45" s="35" t="s">
        <v>52</v>
      </c>
      <c r="I45" s="35" t="s">
        <v>47</v>
      </c>
      <c r="J45" s="35" t="s">
        <v>53</v>
      </c>
      <c r="K45" s="35" t="s">
        <v>47</v>
      </c>
      <c r="L45" s="35" t="s">
        <v>54</v>
      </c>
      <c r="M45" s="35" t="s">
        <v>47</v>
      </c>
      <c r="N45" s="35" t="s">
        <v>55</v>
      </c>
      <c r="O45" s="35" t="s">
        <v>47</v>
      </c>
      <c r="P45" s="39"/>
      <c r="Q45" s="39"/>
      <c r="R45" s="39" t="s">
        <v>56</v>
      </c>
      <c r="S45" s="39"/>
      <c r="T45" s="39" t="s">
        <v>57</v>
      </c>
      <c r="U45" s="39"/>
      <c r="V45" s="39" t="s">
        <v>58</v>
      </c>
      <c r="W45" s="73"/>
      <c r="X45" s="73" t="s">
        <v>59</v>
      </c>
      <c r="Y45" s="73"/>
      <c r="Z45" s="73" t="s">
        <v>60</v>
      </c>
      <c r="AA45" s="73"/>
      <c r="AB45" s="39" t="s">
        <v>49</v>
      </c>
      <c r="AD45" s="2"/>
      <c r="AE45" s="2"/>
      <c r="AF45" s="2"/>
      <c r="AG45" s="2"/>
      <c r="AH45" s="2"/>
      <c r="AI45" s="2"/>
      <c r="AJ45" s="2"/>
      <c r="AK45" s="2"/>
    </row>
    <row r="46" spans="2:37" ht="16">
      <c r="B46" s="40">
        <v>1</v>
      </c>
      <c r="C46" s="41" t="s">
        <v>123</v>
      </c>
      <c r="D46" s="57">
        <v>9</v>
      </c>
      <c r="E46" s="42">
        <f>G46*0.5+I46*0.125+K46*0.125+M46*0.125+O46*0.125</f>
        <v>101.92167348088462</v>
      </c>
      <c r="F46" s="42">
        <f>SUM(R46:S46)</f>
        <v>121.017</v>
      </c>
      <c r="G46" s="42">
        <f>F46*AB46</f>
        <v>103.29472417354491</v>
      </c>
      <c r="H46" s="42">
        <f>SUM(T46:U46)</f>
        <v>117.38800000000001</v>
      </c>
      <c r="I46" s="42">
        <f>H46*AB46</f>
        <v>100.19717131712147</v>
      </c>
      <c r="J46" s="42">
        <f>SUM(V46:W46)</f>
        <v>118.20699999999999</v>
      </c>
      <c r="K46" s="42">
        <f>J46*AB46</f>
        <v>100.89623325964304</v>
      </c>
      <c r="L46" s="69">
        <f>SUM(X46:Y46)</f>
        <v>117.783</v>
      </c>
      <c r="M46" s="69">
        <f>L46*AB46</f>
        <v>100.53432573384434</v>
      </c>
      <c r="N46" s="69">
        <f>SUM(Z46:AA46)</f>
        <v>117.821</v>
      </c>
      <c r="O46" s="69">
        <f>N46*AB46</f>
        <v>100.56676084228856</v>
      </c>
      <c r="P46" s="39"/>
      <c r="Q46" s="39"/>
      <c r="R46" s="43">
        <v>60</v>
      </c>
      <c r="S46" s="44">
        <v>61.017000000000003</v>
      </c>
      <c r="T46" s="43">
        <v>60</v>
      </c>
      <c r="U46" s="68">
        <v>57.387999999999998</v>
      </c>
      <c r="V46" s="43">
        <v>60</v>
      </c>
      <c r="W46" s="68">
        <v>58.207000000000001</v>
      </c>
      <c r="X46" s="71">
        <v>60</v>
      </c>
      <c r="Y46" s="68">
        <v>57.783000000000001</v>
      </c>
      <c r="Z46" s="71">
        <v>60</v>
      </c>
      <c r="AA46" s="68">
        <v>57.820999999999998</v>
      </c>
      <c r="AB46" s="39">
        <f>F6/D6</f>
        <v>0.85355548537432679</v>
      </c>
      <c r="AD46" s="2"/>
      <c r="AE46" s="2"/>
      <c r="AF46" s="2"/>
      <c r="AG46" s="2"/>
      <c r="AH46" s="2"/>
      <c r="AI46" s="2"/>
      <c r="AJ46" s="2"/>
      <c r="AK46" s="2"/>
    </row>
    <row r="47" spans="2:37" ht="16">
      <c r="B47" s="45">
        <v>55</v>
      </c>
      <c r="C47" s="36" t="s">
        <v>145</v>
      </c>
      <c r="D47" s="58">
        <v>7</v>
      </c>
      <c r="E47" s="46">
        <f>G47*0.5+I47*0.125+K47*0.125+M47*0.125+O47*0.125</f>
        <v>101.80068199083281</v>
      </c>
      <c r="F47" s="46">
        <f t="shared" ref="F47:F49" si="21">SUM(R47:S47)</f>
        <v>119.434</v>
      </c>
      <c r="G47" s="46">
        <f>F47*AB47</f>
        <v>101.94354584019734</v>
      </c>
      <c r="H47" s="70">
        <f>SUM(T47:U47)</f>
        <v>119.21600000000001</v>
      </c>
      <c r="I47" s="70">
        <f>H47*AB47</f>
        <v>101.75747074438576</v>
      </c>
      <c r="J47" s="70">
        <f>SUM(V47:W47)</f>
        <v>119.63</v>
      </c>
      <c r="K47" s="70">
        <f>J47*AB47</f>
        <v>102.1108427153307</v>
      </c>
      <c r="L47" s="70">
        <f t="shared" ref="L47:L49" si="22">SUM(X47:Y47)</f>
        <v>118.733</v>
      </c>
      <c r="M47" s="70">
        <f>L47*AB47</f>
        <v>101.34520344494995</v>
      </c>
      <c r="N47" s="70">
        <f t="shared" ref="N47:N49" si="23">SUM(Z47:AA47)</f>
        <v>118.818</v>
      </c>
      <c r="O47" s="70">
        <f>N47*AB47</f>
        <v>101.41775566120675</v>
      </c>
      <c r="P47" s="39"/>
      <c r="Q47" s="39"/>
      <c r="R47" s="43">
        <v>60</v>
      </c>
      <c r="S47" s="44">
        <v>59.433999999999997</v>
      </c>
      <c r="T47" s="43">
        <v>60</v>
      </c>
      <c r="U47" s="68">
        <v>59.216000000000001</v>
      </c>
      <c r="V47" s="43">
        <v>60</v>
      </c>
      <c r="W47" s="68">
        <v>59.63</v>
      </c>
      <c r="X47" s="71">
        <v>60</v>
      </c>
      <c r="Y47" s="68">
        <v>58.732999999999997</v>
      </c>
      <c r="Z47" s="71">
        <v>60</v>
      </c>
      <c r="AA47" s="68">
        <v>58.817999999999998</v>
      </c>
      <c r="AB47" s="39">
        <f>F6/D6</f>
        <v>0.85355548537432679</v>
      </c>
      <c r="AD47" s="2"/>
      <c r="AE47" s="2"/>
      <c r="AF47" s="2"/>
      <c r="AG47" s="2"/>
      <c r="AH47" s="2"/>
      <c r="AI47" s="2"/>
      <c r="AJ47" s="2"/>
      <c r="AK47" s="2"/>
    </row>
    <row r="48" spans="2:37" ht="16">
      <c r="B48" s="40">
        <v>66</v>
      </c>
      <c r="C48" s="41" t="s">
        <v>33</v>
      </c>
      <c r="D48" s="57">
        <v>1</v>
      </c>
      <c r="E48" s="42">
        <f t="shared" ref="E48:E49" si="24">G48*0.5+I48*0.125+K48*0.125+M48*0.125+O48*0.125</f>
        <v>100.84085884752938</v>
      </c>
      <c r="F48" s="42">
        <f t="shared" si="21"/>
        <v>118.782</v>
      </c>
      <c r="G48" s="42">
        <f>F48*AB48</f>
        <v>101.38702766373328</v>
      </c>
      <c r="H48" s="42">
        <f>SUM(T48:U48)</f>
        <v>117.74799999999999</v>
      </c>
      <c r="I48" s="42">
        <f>H48*AB48</f>
        <v>100.50445129185623</v>
      </c>
      <c r="J48" s="42">
        <f>SUM(V48:W48)</f>
        <v>117.896</v>
      </c>
      <c r="K48" s="42">
        <f>J48*AB48</f>
        <v>100.63077750369163</v>
      </c>
      <c r="L48" s="69">
        <f t="shared" si="22"/>
        <v>117.157</v>
      </c>
      <c r="M48" s="69">
        <f>L48*AB48</f>
        <v>100</v>
      </c>
      <c r="N48" s="69">
        <f t="shared" si="23"/>
        <v>117.208</v>
      </c>
      <c r="O48" s="69">
        <f>N48*AB48</f>
        <v>100.04353132975409</v>
      </c>
      <c r="P48" s="39"/>
      <c r="Q48" s="39"/>
      <c r="R48" s="43">
        <v>60</v>
      </c>
      <c r="S48" s="44">
        <v>58.781999999999996</v>
      </c>
      <c r="T48" s="43">
        <v>60</v>
      </c>
      <c r="U48" s="68">
        <v>57.747999999999998</v>
      </c>
      <c r="V48" s="43">
        <v>60</v>
      </c>
      <c r="W48" s="68">
        <v>57.896000000000001</v>
      </c>
      <c r="X48" s="71">
        <v>60</v>
      </c>
      <c r="Y48" s="68">
        <v>57.156999999999996</v>
      </c>
      <c r="Z48" s="71">
        <v>60</v>
      </c>
      <c r="AA48" s="68">
        <v>57.207999999999998</v>
      </c>
      <c r="AB48" s="39">
        <f>F6/D6</f>
        <v>0.85355548537432679</v>
      </c>
      <c r="AD48" s="2"/>
      <c r="AE48" s="2"/>
      <c r="AF48" s="2"/>
      <c r="AG48" s="2"/>
      <c r="AH48" s="2"/>
      <c r="AI48" s="2"/>
      <c r="AJ48" s="2"/>
      <c r="AK48" s="2"/>
    </row>
    <row r="49" spans="1:37" ht="16">
      <c r="B49" s="47">
        <v>88</v>
      </c>
      <c r="C49" s="48" t="s">
        <v>146</v>
      </c>
      <c r="D49" s="59">
        <v>3</v>
      </c>
      <c r="E49" s="49">
        <f t="shared" si="24"/>
        <v>101.1253062130304</v>
      </c>
      <c r="F49" s="49">
        <f t="shared" si="21"/>
        <v>119.28700000000001</v>
      </c>
      <c r="G49" s="49">
        <f>F49*AB49</f>
        <v>101.81807318384733</v>
      </c>
      <c r="H49" s="49">
        <f>SUM(T49:U49)</f>
        <v>117.801</v>
      </c>
      <c r="I49" s="49">
        <f>H49*AB49</f>
        <v>100.54968973258107</v>
      </c>
      <c r="J49" s="49">
        <f>SUM(V49:W49)</f>
        <v>117.898</v>
      </c>
      <c r="K49" s="49">
        <f>J49*AB49</f>
        <v>100.63248461466237</v>
      </c>
      <c r="L49" s="93">
        <f t="shared" si="22"/>
        <v>117.334</v>
      </c>
      <c r="M49" s="93">
        <f>L49*AB49</f>
        <v>100.15107932091126</v>
      </c>
      <c r="N49" s="93">
        <f t="shared" si="23"/>
        <v>117.622</v>
      </c>
      <c r="O49" s="93">
        <f>N49*AB49</f>
        <v>100.39690330069907</v>
      </c>
      <c r="P49" s="39"/>
      <c r="Q49" s="39"/>
      <c r="R49" s="43">
        <v>60</v>
      </c>
      <c r="S49" s="44">
        <v>59.286999999999999</v>
      </c>
      <c r="T49" s="43">
        <v>60</v>
      </c>
      <c r="U49" s="68">
        <v>57.801000000000002</v>
      </c>
      <c r="V49" s="43">
        <v>60</v>
      </c>
      <c r="W49" s="68">
        <v>57.898000000000003</v>
      </c>
      <c r="X49" s="71">
        <v>60</v>
      </c>
      <c r="Y49" s="68">
        <v>57.334000000000003</v>
      </c>
      <c r="Z49" s="71">
        <v>60</v>
      </c>
      <c r="AA49" s="68">
        <v>57.622</v>
      </c>
      <c r="AB49" s="39">
        <f>F6/D6</f>
        <v>0.85355548537432679</v>
      </c>
      <c r="AD49" s="2"/>
      <c r="AE49" s="2"/>
      <c r="AF49" s="2"/>
      <c r="AG49" s="2"/>
      <c r="AH49" s="2"/>
      <c r="AI49" s="2"/>
      <c r="AJ49" s="2"/>
      <c r="AK49" s="2"/>
    </row>
    <row r="50" spans="1:37" ht="16" thickBot="1">
      <c r="AA50" s="72"/>
    </row>
    <row r="51" spans="1:37" ht="17" thickBot="1">
      <c r="B51" s="105" t="s">
        <v>65</v>
      </c>
      <c r="C51" s="106"/>
      <c r="D51" s="107" t="s">
        <v>90</v>
      </c>
      <c r="E51" s="108"/>
      <c r="AA51" s="72"/>
    </row>
    <row r="52" spans="1:37" ht="17" thickBot="1">
      <c r="B52" s="105" t="s">
        <v>66</v>
      </c>
      <c r="C52" s="106"/>
      <c r="D52" s="107" t="s">
        <v>91</v>
      </c>
      <c r="E52" s="108"/>
      <c r="AA52" s="72"/>
    </row>
    <row r="53" spans="1:37" ht="17" thickBot="1">
      <c r="B53" s="105" t="s">
        <v>63</v>
      </c>
      <c r="C53" s="106"/>
      <c r="D53" s="109">
        <f>AVERAGE(E57,E58)</f>
        <v>102.64708894901713</v>
      </c>
      <c r="E53" s="110"/>
      <c r="AA53" s="72"/>
    </row>
    <row r="54" spans="1:37" ht="17" thickBot="1">
      <c r="B54" s="105" t="s">
        <v>64</v>
      </c>
      <c r="C54" s="106"/>
      <c r="D54" s="107" t="s">
        <v>113</v>
      </c>
      <c r="E54" s="108"/>
      <c r="AA54" s="72"/>
    </row>
    <row r="55" spans="1:37" ht="6" customHeight="1">
      <c r="AA55" s="72"/>
    </row>
    <row r="56" spans="1:37" ht="17">
      <c r="B56" s="35" t="s">
        <v>48</v>
      </c>
      <c r="C56" s="35" t="s">
        <v>46</v>
      </c>
      <c r="D56" s="35" t="s">
        <v>69</v>
      </c>
      <c r="E56" s="35" t="s">
        <v>50</v>
      </c>
      <c r="F56" s="35" t="s">
        <v>51</v>
      </c>
      <c r="G56" s="35" t="s">
        <v>47</v>
      </c>
      <c r="H56" s="35" t="s">
        <v>52</v>
      </c>
      <c r="I56" s="35" t="s">
        <v>47</v>
      </c>
      <c r="J56" s="35" t="s">
        <v>53</v>
      </c>
      <c r="K56" s="35" t="s">
        <v>47</v>
      </c>
      <c r="L56" s="35" t="s">
        <v>54</v>
      </c>
      <c r="M56" s="35" t="s">
        <v>47</v>
      </c>
      <c r="N56" s="35" t="s">
        <v>55</v>
      </c>
      <c r="O56" s="35" t="s">
        <v>47</v>
      </c>
      <c r="R56" s="39" t="s">
        <v>56</v>
      </c>
      <c r="S56" s="39"/>
      <c r="T56" s="39" t="s">
        <v>57</v>
      </c>
      <c r="U56" s="39"/>
      <c r="V56" s="39" t="s">
        <v>58</v>
      </c>
      <c r="W56" s="73"/>
      <c r="X56" s="73" t="s">
        <v>59</v>
      </c>
      <c r="Y56" s="73"/>
      <c r="Z56" s="73" t="s">
        <v>60</v>
      </c>
      <c r="AA56" s="73"/>
      <c r="AB56" s="39" t="s">
        <v>49</v>
      </c>
    </row>
    <row r="57" spans="1:37" ht="16">
      <c r="B57" s="40">
        <v>26</v>
      </c>
      <c r="C57" s="41" t="s">
        <v>124</v>
      </c>
      <c r="D57" s="57">
        <v>16</v>
      </c>
      <c r="E57" s="42">
        <f>G57*0.5+I57*0.125+K57*0.125+M57*0.125+O57*0.125</f>
        <v>103.3896822212928</v>
      </c>
      <c r="F57" s="42">
        <f>SUM(R57:S57)</f>
        <v>121.80799999999999</v>
      </c>
      <c r="G57" s="42">
        <f>F57*AB57</f>
        <v>103.96988656247599</v>
      </c>
      <c r="H57" s="42">
        <f>SUM(T57:U57)</f>
        <v>119.977</v>
      </c>
      <c r="I57" s="42">
        <f>H57*AB57</f>
        <v>102.4070264687556</v>
      </c>
      <c r="J57" s="42">
        <f>SUM(V57:W57)</f>
        <v>120.456</v>
      </c>
      <c r="K57" s="42">
        <f>J57*AB57</f>
        <v>102.81587954624992</v>
      </c>
      <c r="L57" s="42">
        <f>SUM(X57:Y57)</f>
        <v>120.649</v>
      </c>
      <c r="M57" s="42">
        <f>L57*AB57</f>
        <v>102.98061575492716</v>
      </c>
      <c r="N57" s="42">
        <f>SUM(Z57:AA57)</f>
        <v>120.712</v>
      </c>
      <c r="O57" s="42">
        <f>N57*AB57</f>
        <v>103.03438975050574</v>
      </c>
      <c r="R57" s="43">
        <v>60</v>
      </c>
      <c r="S57" s="44">
        <v>61.808</v>
      </c>
      <c r="T57" s="43">
        <v>60</v>
      </c>
      <c r="U57" s="68">
        <v>59.976999999999997</v>
      </c>
      <c r="V57" s="43">
        <v>60</v>
      </c>
      <c r="W57" s="68">
        <v>60.456000000000003</v>
      </c>
      <c r="X57" s="71">
        <v>60</v>
      </c>
      <c r="Y57" s="68">
        <v>60.649000000000001</v>
      </c>
      <c r="Z57" s="71">
        <v>60</v>
      </c>
      <c r="AA57" s="68">
        <v>60.712000000000003</v>
      </c>
      <c r="AB57" s="39">
        <f>F6/D6</f>
        <v>0.85355548537432679</v>
      </c>
    </row>
    <row r="58" spans="1:37" ht="16">
      <c r="B58" s="45">
        <v>44</v>
      </c>
      <c r="C58" s="36" t="s">
        <v>125</v>
      </c>
      <c r="D58" s="58">
        <v>8</v>
      </c>
      <c r="E58" s="46">
        <f>G58*0.5+I58*0.125+K58*0.125+M58*0.125+O58*0.125</f>
        <v>101.90449567674146</v>
      </c>
      <c r="F58" s="46">
        <f>SUM(R58:S58)</f>
        <v>119.494</v>
      </c>
      <c r="G58" s="46">
        <f>F58*AB58</f>
        <v>101.99475916931981</v>
      </c>
      <c r="H58" s="70">
        <f>SUM(T58:U58)</f>
        <v>118.727</v>
      </c>
      <c r="I58" s="70">
        <f>H58*AB58</f>
        <v>101.34008211203771</v>
      </c>
      <c r="J58" s="70">
        <f>SUM(V58:W58)</f>
        <v>118.98599999999999</v>
      </c>
      <c r="K58" s="70">
        <f>J58*AB58</f>
        <v>101.56115298274963</v>
      </c>
      <c r="L58" s="46">
        <f>SUM(X58:Y58)</f>
        <v>119.53700000000001</v>
      </c>
      <c r="M58" s="46">
        <f>L58*AB58</f>
        <v>102.0314620551909</v>
      </c>
      <c r="N58" s="70">
        <f>SUM(Z58:AA58)</f>
        <v>119.88</v>
      </c>
      <c r="O58" s="70">
        <f>N58*AB58</f>
        <v>102.32423158667429</v>
      </c>
      <c r="P58" s="72"/>
      <c r="Q58" s="72"/>
      <c r="R58" s="71">
        <v>60</v>
      </c>
      <c r="S58" s="68">
        <v>59.494</v>
      </c>
      <c r="T58" s="71">
        <v>60</v>
      </c>
      <c r="U58" s="68">
        <v>58.726999999999997</v>
      </c>
      <c r="V58" s="71">
        <v>60</v>
      </c>
      <c r="W58" s="68">
        <v>58.985999999999997</v>
      </c>
      <c r="X58" s="71">
        <v>60</v>
      </c>
      <c r="Y58" s="68">
        <v>59.536999999999999</v>
      </c>
      <c r="Z58" s="71">
        <v>60</v>
      </c>
      <c r="AA58" s="68">
        <v>59.88</v>
      </c>
      <c r="AB58" s="39">
        <f>F6/D6</f>
        <v>0.85355548537432679</v>
      </c>
    </row>
    <row r="64" spans="1:37" s="1" customFormat="1">
      <c r="A64" s="2"/>
      <c r="B64" s="2"/>
      <c r="E64" s="2"/>
      <c r="F64" s="2"/>
      <c r="G64" s="2"/>
      <c r="H64" s="2"/>
      <c r="I64" s="2"/>
      <c r="J64" s="2"/>
      <c r="R64" s="2"/>
    </row>
    <row r="65" spans="2:10" s="1" customFormat="1">
      <c r="B65" s="2"/>
      <c r="E65" s="2"/>
      <c r="F65" s="2"/>
      <c r="G65" s="2"/>
      <c r="H65" s="2"/>
      <c r="I65" s="2"/>
      <c r="J65" s="2"/>
    </row>
    <row r="66" spans="2:10" s="1" customFormat="1">
      <c r="B66" s="2"/>
      <c r="E66" s="2"/>
      <c r="F66" s="2"/>
      <c r="G66" s="2"/>
      <c r="H66" s="2"/>
      <c r="I66" s="2"/>
      <c r="J66" s="2"/>
    </row>
    <row r="67" spans="2:10" s="1" customFormat="1">
      <c r="B67" s="2"/>
      <c r="E67" s="2"/>
      <c r="F67" s="2"/>
      <c r="G67" s="2"/>
      <c r="H67" s="2"/>
      <c r="I67" s="2"/>
      <c r="J67" s="2"/>
    </row>
    <row r="68" spans="2:10" s="1" customFormat="1">
      <c r="B68" s="2"/>
      <c r="E68" s="2"/>
      <c r="F68" s="2"/>
      <c r="G68" s="2"/>
      <c r="H68" s="2"/>
      <c r="I68" s="2"/>
      <c r="J68" s="2"/>
    </row>
    <row r="69" spans="2:10" s="1" customFormat="1">
      <c r="B69" s="2"/>
      <c r="E69" s="2"/>
      <c r="F69" s="2"/>
      <c r="G69" s="2"/>
      <c r="H69" s="2"/>
      <c r="I69" s="2"/>
      <c r="J69" s="2"/>
    </row>
    <row r="70" spans="2:10" s="1" customFormat="1" ht="17">
      <c r="B70" s="38"/>
      <c r="C70" s="37"/>
      <c r="D70" s="37"/>
      <c r="E70" s="37"/>
      <c r="F70" s="37"/>
      <c r="G70" s="37"/>
      <c r="H70" s="37"/>
      <c r="I70" s="37"/>
      <c r="J70" s="2"/>
    </row>
    <row r="71" spans="2:10" s="1" customFormat="1">
      <c r="B71" s="2"/>
      <c r="E71" s="2"/>
      <c r="F71" s="2"/>
      <c r="G71" s="2"/>
      <c r="H71" s="2"/>
      <c r="I71" s="2"/>
      <c r="J71" s="2"/>
    </row>
    <row r="72" spans="2:10" s="1" customFormat="1">
      <c r="B72" s="2"/>
      <c r="E72" s="2"/>
      <c r="F72" s="2"/>
      <c r="G72" s="2"/>
      <c r="H72" s="2"/>
      <c r="I72" s="2"/>
      <c r="J72" s="2"/>
    </row>
    <row r="73" spans="2:10" s="1" customFormat="1">
      <c r="B73" s="2"/>
      <c r="E73" s="2"/>
      <c r="F73" s="2"/>
      <c r="G73" s="2"/>
      <c r="H73" s="2"/>
      <c r="I73" s="2"/>
      <c r="J73" s="2"/>
    </row>
    <row r="74" spans="2:10" s="1" customFormat="1">
      <c r="B74" s="2"/>
      <c r="E74" s="2"/>
      <c r="F74" s="2"/>
      <c r="G74" s="2"/>
      <c r="H74" s="2"/>
      <c r="I74" s="2"/>
      <c r="J74" s="2"/>
    </row>
    <row r="75" spans="2:10" s="1" customFormat="1">
      <c r="B75" s="2"/>
      <c r="E75" s="2"/>
      <c r="F75" s="2"/>
      <c r="G75" s="2"/>
      <c r="H75" s="2"/>
      <c r="I75" s="2"/>
      <c r="J75" s="2"/>
    </row>
    <row r="76" spans="2:10" s="1" customFormat="1">
      <c r="B76" s="2"/>
      <c r="E76" s="2"/>
      <c r="F76" s="2"/>
      <c r="G76" s="2"/>
      <c r="H76" s="2"/>
      <c r="I76" s="2"/>
      <c r="J76" s="2"/>
    </row>
    <row r="77" spans="2:10" s="1" customFormat="1">
      <c r="B77" s="2"/>
      <c r="E77" s="2"/>
      <c r="F77" s="2"/>
      <c r="G77" s="2"/>
      <c r="H77" s="2"/>
      <c r="I77" s="2"/>
      <c r="J77" s="2"/>
    </row>
    <row r="78" spans="2:10" s="1" customFormat="1">
      <c r="B78" s="2"/>
      <c r="E78" s="2"/>
      <c r="F78" s="2"/>
      <c r="G78" s="2"/>
      <c r="H78" s="2"/>
      <c r="I78" s="2"/>
      <c r="J78" s="2"/>
    </row>
    <row r="79" spans="2:10" s="1" customFormat="1">
      <c r="B79" s="2"/>
      <c r="E79" s="2"/>
      <c r="F79" s="2"/>
      <c r="G79" s="2"/>
      <c r="H79" s="2"/>
      <c r="I79" s="2"/>
      <c r="J79" s="2"/>
    </row>
  </sheetData>
  <mergeCells count="46">
    <mergeCell ref="B53:C53"/>
    <mergeCell ref="D53:E53"/>
    <mergeCell ref="B54:C54"/>
    <mergeCell ref="D54:E54"/>
    <mergeCell ref="B43:C43"/>
    <mergeCell ref="D43:E43"/>
    <mergeCell ref="B51:C51"/>
    <mergeCell ref="D51:E51"/>
    <mergeCell ref="B52:C52"/>
    <mergeCell ref="D52:E52"/>
    <mergeCell ref="B40:C40"/>
    <mergeCell ref="D40:E40"/>
    <mergeCell ref="B41:C41"/>
    <mergeCell ref="D41:E41"/>
    <mergeCell ref="B42:C42"/>
    <mergeCell ref="D42:E42"/>
    <mergeCell ref="B30:C30"/>
    <mergeCell ref="D30:E30"/>
    <mergeCell ref="B31:C31"/>
    <mergeCell ref="D31:E31"/>
    <mergeCell ref="B32:C32"/>
    <mergeCell ref="D32:E32"/>
    <mergeCell ref="B20:C20"/>
    <mergeCell ref="D20:E20"/>
    <mergeCell ref="B21:C21"/>
    <mergeCell ref="D21:E21"/>
    <mergeCell ref="B29:C29"/>
    <mergeCell ref="D29:E29"/>
    <mergeCell ref="B11:C11"/>
    <mergeCell ref="D11:E11"/>
    <mergeCell ref="B18:C18"/>
    <mergeCell ref="D18:E18"/>
    <mergeCell ref="B19:C19"/>
    <mergeCell ref="D19:E19"/>
    <mergeCell ref="B8:C8"/>
    <mergeCell ref="D8:E8"/>
    <mergeCell ref="B9:C9"/>
    <mergeCell ref="D9:E9"/>
    <mergeCell ref="B10:C10"/>
    <mergeCell ref="D10:E10"/>
    <mergeCell ref="B2:O2"/>
    <mergeCell ref="B3:I3"/>
    <mergeCell ref="B5:C5"/>
    <mergeCell ref="D5:E5"/>
    <mergeCell ref="B6:C6"/>
    <mergeCell ref="D6:E6"/>
  </mergeCells>
  <phoneticPr fontId="18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3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39073-0B6D-584B-9CCA-37B08F0A5498}">
  <sheetPr>
    <pageSetUpPr fitToPage="1"/>
  </sheetPr>
  <dimension ref="A2:AK79"/>
  <sheetViews>
    <sheetView tabSelected="1" zoomScale="84" zoomScaleNormal="90" zoomScaleSheetLayoutView="100" workbookViewId="0">
      <selection activeCell="AC9" sqref="AC9"/>
    </sheetView>
  </sheetViews>
  <sheetFormatPr baseColWidth="10" defaultColWidth="15.83203125" defaultRowHeight="15"/>
  <cols>
    <col min="1" max="1" width="15.83203125" style="2"/>
    <col min="2" max="2" width="5.33203125" style="2" bestFit="1" customWidth="1"/>
    <col min="3" max="3" width="14.1640625" style="1" bestFit="1" customWidth="1"/>
    <col min="4" max="4" width="5.6640625" style="1" bestFit="1" customWidth="1"/>
    <col min="5" max="5" width="11.83203125" style="2" customWidth="1"/>
    <col min="6" max="6" width="10" style="2" customWidth="1"/>
    <col min="7" max="8" width="12.83203125" style="2" customWidth="1"/>
    <col min="9" max="9" width="7.83203125" style="2" customWidth="1"/>
    <col min="10" max="10" width="10.1640625" style="2" customWidth="1"/>
    <col min="11" max="11" width="7.83203125" style="1" customWidth="1"/>
    <col min="12" max="12" width="10.1640625" style="1" customWidth="1"/>
    <col min="13" max="13" width="7.83203125" style="1" customWidth="1"/>
    <col min="14" max="14" width="10.1640625" style="1" customWidth="1"/>
    <col min="15" max="15" width="7.83203125" style="1" customWidth="1"/>
    <col min="16" max="18" width="9.83203125" style="1" hidden="1" customWidth="1"/>
    <col min="19" max="19" width="9" style="1" hidden="1" customWidth="1"/>
    <col min="20" max="22" width="9.83203125" style="1" hidden="1" customWidth="1"/>
    <col min="23" max="23" width="9" style="1" hidden="1" customWidth="1"/>
    <col min="24" max="24" width="15.83203125" style="1" hidden="1" customWidth="1"/>
    <col min="25" max="25" width="9" style="72" hidden="1" customWidth="1"/>
    <col min="26" max="26" width="10.6640625" style="1" hidden="1" customWidth="1"/>
    <col min="27" max="27" width="12.1640625" style="72" hidden="1" customWidth="1"/>
    <col min="28" max="28" width="13.33203125" style="1" hidden="1" customWidth="1"/>
    <col min="29" max="29" width="13.33203125" style="1" customWidth="1"/>
    <col min="30" max="30" width="7.83203125" style="1" customWidth="1"/>
    <col min="31" max="31" width="13.33203125" style="1" customWidth="1"/>
    <col min="32" max="32" width="7.83203125" style="1" customWidth="1"/>
    <col min="33" max="33" width="13.33203125" style="1" customWidth="1"/>
    <col min="34" max="34" width="7.83203125" style="1" customWidth="1"/>
    <col min="35" max="35" width="13.33203125" style="1" customWidth="1"/>
    <col min="36" max="36" width="7.83203125" style="1" customWidth="1"/>
    <col min="37" max="37" width="12.5" style="1" customWidth="1"/>
    <col min="38" max="16384" width="15.83203125" style="2"/>
  </cols>
  <sheetData>
    <row r="2" spans="2:37" ht="21">
      <c r="B2" s="113" t="s">
        <v>78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AK2" s="2"/>
    </row>
    <row r="3" spans="2:37" ht="17" customHeight="1">
      <c r="B3" s="114" t="s">
        <v>180</v>
      </c>
      <c r="C3" s="114"/>
      <c r="D3" s="114"/>
      <c r="E3" s="114"/>
      <c r="F3" s="114"/>
      <c r="G3" s="114"/>
      <c r="H3" s="114"/>
      <c r="I3" s="114"/>
      <c r="J3" s="1"/>
      <c r="AK3" s="2"/>
    </row>
    <row r="4" spans="2:37" ht="5" customHeight="1">
      <c r="B4" s="64"/>
      <c r="C4" s="64"/>
      <c r="D4" s="64"/>
      <c r="E4" s="64"/>
      <c r="F4" s="64"/>
      <c r="G4" s="64"/>
      <c r="H4" s="64"/>
      <c r="I4" s="64"/>
      <c r="J4" s="1"/>
      <c r="AK4" s="2"/>
    </row>
    <row r="5" spans="2:37" ht="17" customHeight="1">
      <c r="B5" s="115" t="s">
        <v>70</v>
      </c>
      <c r="C5" s="115"/>
      <c r="D5" s="115" t="s">
        <v>71</v>
      </c>
      <c r="E5" s="115"/>
      <c r="F5" s="104" t="s">
        <v>47</v>
      </c>
      <c r="G5" s="104" t="s">
        <v>72</v>
      </c>
      <c r="H5" s="104" t="s">
        <v>73</v>
      </c>
    </row>
    <row r="6" spans="2:37" ht="17">
      <c r="B6" s="116" t="s">
        <v>120</v>
      </c>
      <c r="C6" s="117"/>
      <c r="D6" s="118">
        <v>133.58699999999999</v>
      </c>
      <c r="E6" s="118"/>
      <c r="F6" s="62">
        <v>100</v>
      </c>
      <c r="G6" s="63">
        <f>AVERAGE(F6,E27,E38,E36,E35,E37,E26,E25,E58,E14,E48)</f>
        <v>101.86270336593724</v>
      </c>
      <c r="H6" s="67" t="s">
        <v>118</v>
      </c>
    </row>
    <row r="7" spans="2:37" ht="16" thickBot="1">
      <c r="B7" s="1"/>
      <c r="E7" s="1"/>
      <c r="F7" s="1"/>
      <c r="G7" s="1"/>
      <c r="H7" s="1"/>
      <c r="I7" s="1"/>
      <c r="J7" s="1"/>
      <c r="AD7" s="2"/>
      <c r="AE7" s="2"/>
      <c r="AF7" s="2"/>
      <c r="AG7" s="2"/>
      <c r="AH7" s="2"/>
      <c r="AI7" s="2"/>
      <c r="AJ7" s="2"/>
      <c r="AK7" s="2"/>
    </row>
    <row r="8" spans="2:37" ht="17" thickBot="1">
      <c r="B8" s="105" t="s">
        <v>65</v>
      </c>
      <c r="C8" s="106"/>
      <c r="D8" s="107" t="s">
        <v>81</v>
      </c>
      <c r="E8" s="108"/>
      <c r="G8" s="1"/>
      <c r="H8" s="1"/>
      <c r="I8" s="1"/>
      <c r="J8" s="1"/>
      <c r="AD8" s="2"/>
      <c r="AE8" s="2"/>
      <c r="AF8" s="2"/>
      <c r="AG8" s="2"/>
      <c r="AH8" s="2"/>
      <c r="AI8" s="2"/>
      <c r="AJ8" s="2"/>
      <c r="AK8" s="2"/>
    </row>
    <row r="9" spans="2:37" ht="17" thickBot="1">
      <c r="B9" s="105" t="s">
        <v>66</v>
      </c>
      <c r="C9" s="106"/>
      <c r="D9" s="107" t="s">
        <v>95</v>
      </c>
      <c r="E9" s="108"/>
      <c r="G9" s="1"/>
      <c r="H9" s="1"/>
      <c r="I9" s="1"/>
      <c r="J9" s="1"/>
      <c r="AD9" s="2"/>
      <c r="AE9" s="2"/>
      <c r="AF9" s="2"/>
      <c r="AG9" s="2"/>
      <c r="AH9" s="2"/>
      <c r="AI9" s="2"/>
      <c r="AJ9" s="2"/>
      <c r="AK9" s="2"/>
    </row>
    <row r="10" spans="2:37" ht="17" thickBot="1">
      <c r="B10" s="105" t="s">
        <v>63</v>
      </c>
      <c r="C10" s="106"/>
      <c r="D10" s="109">
        <f>AVERAGE(E14,E16)</f>
        <v>102.7789006415295</v>
      </c>
      <c r="E10" s="110"/>
      <c r="G10" s="1"/>
      <c r="H10" s="1"/>
      <c r="I10" s="1"/>
      <c r="J10" s="1"/>
      <c r="AD10" s="2"/>
      <c r="AE10" s="2"/>
      <c r="AF10" s="2"/>
      <c r="AG10" s="2"/>
      <c r="AH10" s="2"/>
      <c r="AI10" s="2"/>
      <c r="AJ10" s="2"/>
      <c r="AK10" s="2"/>
    </row>
    <row r="11" spans="2:37" ht="17" thickBot="1">
      <c r="B11" s="105" t="s">
        <v>64</v>
      </c>
      <c r="C11" s="106"/>
      <c r="D11" s="107" t="s">
        <v>113</v>
      </c>
      <c r="E11" s="108"/>
      <c r="G11" s="1"/>
      <c r="H11" s="1"/>
      <c r="I11" s="1"/>
      <c r="J11" s="1"/>
      <c r="AD11" s="2"/>
      <c r="AE11" s="2"/>
      <c r="AF11" s="2"/>
      <c r="AG11" s="2"/>
      <c r="AH11" s="2"/>
      <c r="AI11" s="2"/>
      <c r="AJ11" s="2"/>
      <c r="AK11" s="2"/>
    </row>
    <row r="12" spans="2:37" ht="5" customHeight="1">
      <c r="B12" s="1"/>
      <c r="E12" s="1"/>
      <c r="F12" s="1"/>
      <c r="G12" s="1"/>
      <c r="H12" s="1"/>
      <c r="I12" s="1"/>
      <c r="J12" s="1"/>
      <c r="AD12" s="2"/>
      <c r="AE12" s="2"/>
      <c r="AF12" s="2"/>
      <c r="AG12" s="2"/>
      <c r="AH12" s="2"/>
      <c r="AI12" s="2"/>
      <c r="AJ12" s="2"/>
      <c r="AK12" s="2"/>
    </row>
    <row r="13" spans="2:37" ht="17">
      <c r="B13" s="35" t="s">
        <v>48</v>
      </c>
      <c r="C13" s="35" t="s">
        <v>46</v>
      </c>
      <c r="D13" s="35" t="s">
        <v>69</v>
      </c>
      <c r="E13" s="35" t="s">
        <v>50</v>
      </c>
      <c r="F13" s="35" t="s">
        <v>51</v>
      </c>
      <c r="G13" s="35" t="s">
        <v>47</v>
      </c>
      <c r="H13" s="35" t="s">
        <v>52</v>
      </c>
      <c r="I13" s="35" t="s">
        <v>47</v>
      </c>
      <c r="J13" s="35" t="s">
        <v>53</v>
      </c>
      <c r="K13" s="35" t="s">
        <v>47</v>
      </c>
      <c r="L13" s="35" t="s">
        <v>54</v>
      </c>
      <c r="M13" s="35" t="s">
        <v>47</v>
      </c>
      <c r="N13" s="35" t="s">
        <v>55</v>
      </c>
      <c r="O13" s="35" t="s">
        <v>47</v>
      </c>
      <c r="P13" s="39"/>
      <c r="Q13" s="39"/>
      <c r="R13" s="39" t="s">
        <v>56</v>
      </c>
      <c r="S13" s="39"/>
      <c r="T13" s="39" t="s">
        <v>57</v>
      </c>
      <c r="U13" s="39"/>
      <c r="V13" s="39" t="s">
        <v>58</v>
      </c>
      <c r="W13" s="39"/>
      <c r="X13" s="39" t="s">
        <v>59</v>
      </c>
      <c r="Y13" s="73"/>
      <c r="Z13" s="39" t="s">
        <v>60</v>
      </c>
      <c r="AA13" s="73"/>
      <c r="AB13" s="39" t="s">
        <v>49</v>
      </c>
      <c r="AD13" s="2"/>
      <c r="AE13" s="2"/>
      <c r="AF13" s="2"/>
      <c r="AG13" s="2"/>
      <c r="AH13" s="2"/>
      <c r="AI13" s="2"/>
      <c r="AJ13" s="2"/>
      <c r="AK13" s="2"/>
    </row>
    <row r="14" spans="2:37" ht="16">
      <c r="B14" s="40">
        <v>95</v>
      </c>
      <c r="C14" s="41" t="s">
        <v>135</v>
      </c>
      <c r="D14" s="57">
        <v>9</v>
      </c>
      <c r="E14" s="42">
        <f>G14*0.5+I14*0.125+K14*0.125+M14*0.125+O14*0.125</f>
        <v>102.62824975484142</v>
      </c>
      <c r="F14" s="42">
        <f>SUM(R14:S14)</f>
        <v>137.82900000000001</v>
      </c>
      <c r="G14" s="42">
        <f>F14*AB14</f>
        <v>103.17545868984259</v>
      </c>
      <c r="H14" s="89">
        <f>SUM(T14:U14)</f>
        <v>136.85399999999998</v>
      </c>
      <c r="I14" s="89">
        <f>H14*AB14</f>
        <v>102.44559725122953</v>
      </c>
      <c r="J14" s="89">
        <f>SUM(V14:W14)</f>
        <v>137.107</v>
      </c>
      <c r="K14" s="89">
        <f>J14*AB14</f>
        <v>102.63498693735168</v>
      </c>
      <c r="L14" s="89">
        <f>SUM(X14:Y14)</f>
        <v>135.13999999999999</v>
      </c>
      <c r="M14" s="89">
        <f>L14*AB14</f>
        <v>101.16253827093954</v>
      </c>
      <c r="N14" s="89">
        <f>SUM(Z14:AA14)</f>
        <v>136.36700000000002</v>
      </c>
      <c r="O14" s="89">
        <f>N14*AB14</f>
        <v>102.08104081984027</v>
      </c>
      <c r="P14" s="39"/>
      <c r="Q14" s="39"/>
      <c r="R14" s="43">
        <v>60</v>
      </c>
      <c r="S14" s="44">
        <v>77.828999999999994</v>
      </c>
      <c r="T14" s="43">
        <v>60</v>
      </c>
      <c r="U14" s="68">
        <v>76.853999999999999</v>
      </c>
      <c r="V14" s="43">
        <v>60</v>
      </c>
      <c r="W14" s="68">
        <v>77.106999999999999</v>
      </c>
      <c r="X14" s="71">
        <v>60</v>
      </c>
      <c r="Y14" s="68">
        <v>75.14</v>
      </c>
      <c r="Z14" s="71">
        <v>60</v>
      </c>
      <c r="AA14" s="68">
        <v>76.367000000000004</v>
      </c>
      <c r="AB14" s="39">
        <f>F6/D6</f>
        <v>0.74857583447491149</v>
      </c>
      <c r="AD14" s="2"/>
      <c r="AE14" s="2"/>
      <c r="AF14" s="2"/>
      <c r="AG14" s="2"/>
      <c r="AH14" s="2"/>
      <c r="AI14" s="2"/>
      <c r="AJ14" s="2"/>
      <c r="AK14" s="2"/>
    </row>
    <row r="15" spans="2:37" ht="16">
      <c r="B15" s="45">
        <v>97</v>
      </c>
      <c r="C15" s="36" t="s">
        <v>164</v>
      </c>
      <c r="D15" s="58">
        <v>14</v>
      </c>
      <c r="E15" s="46">
        <f t="shared" ref="E15:E16" si="0">G15*0.5+I15*0.125+K15*0.125+M15*0.125+O15*0.125</f>
        <v>103.26968567300712</v>
      </c>
      <c r="F15" s="46">
        <f t="shared" ref="F15:F16" si="1">SUM(R15:S15)</f>
        <v>138.54000000000002</v>
      </c>
      <c r="G15" s="46">
        <f>F15*AB15</f>
        <v>103.70769610815425</v>
      </c>
      <c r="H15" s="77">
        <f t="shared" ref="H15:H16" si="2">SUM(T15:U15)</f>
        <v>136.85399999999998</v>
      </c>
      <c r="I15" s="77">
        <f t="shared" ref="I15:I16" si="3">H15*AB15</f>
        <v>102.44559725122953</v>
      </c>
      <c r="J15" s="77">
        <f>SUM(V15:W15)</f>
        <v>137.107</v>
      </c>
      <c r="K15" s="77">
        <f t="shared" ref="K15:K16" si="4">J15*AB15</f>
        <v>102.63498693735168</v>
      </c>
      <c r="L15" s="90">
        <f t="shared" ref="L15:L16" si="5">SUM(X15:Y15)</f>
        <v>137.68600000000001</v>
      </c>
      <c r="M15" s="90">
        <f t="shared" ref="M15:M16" si="6">L15*AB15</f>
        <v>103.06841234551267</v>
      </c>
      <c r="N15" s="90">
        <f t="shared" ref="N15:N16" si="7">SUM(Z15:AA15)</f>
        <v>137.83199999999999</v>
      </c>
      <c r="O15" s="90">
        <f t="shared" ref="O15:O16" si="8">N15*AB15</f>
        <v>103.17770441734599</v>
      </c>
      <c r="P15" s="39"/>
      <c r="Q15" s="39"/>
      <c r="R15" s="43">
        <v>60</v>
      </c>
      <c r="S15" s="44">
        <v>78.540000000000006</v>
      </c>
      <c r="T15" s="43">
        <v>60</v>
      </c>
      <c r="U15" s="92">
        <v>76.853999999999999</v>
      </c>
      <c r="V15" s="43">
        <v>60</v>
      </c>
      <c r="W15" s="92">
        <v>77.106999999999999</v>
      </c>
      <c r="X15" s="71">
        <v>60</v>
      </c>
      <c r="Y15" s="68">
        <v>77.686000000000007</v>
      </c>
      <c r="Z15" s="71">
        <v>60</v>
      </c>
      <c r="AA15" s="68">
        <v>77.831999999999994</v>
      </c>
      <c r="AB15" s="39">
        <f>F6/D6</f>
        <v>0.74857583447491149</v>
      </c>
      <c r="AD15" s="2"/>
      <c r="AE15" s="2"/>
      <c r="AF15" s="2"/>
      <c r="AG15" s="2"/>
      <c r="AH15" s="2"/>
      <c r="AI15" s="2"/>
      <c r="AJ15" s="2"/>
      <c r="AK15" s="2"/>
    </row>
    <row r="16" spans="2:37" ht="16">
      <c r="B16" s="52">
        <v>98</v>
      </c>
      <c r="C16" s="53" t="s">
        <v>137</v>
      </c>
      <c r="D16" s="60">
        <v>11</v>
      </c>
      <c r="E16" s="54">
        <f t="shared" si="0"/>
        <v>102.92955152821757</v>
      </c>
      <c r="F16" s="54">
        <f t="shared" si="1"/>
        <v>138.63400000000001</v>
      </c>
      <c r="G16" s="54">
        <f>F16*AB16</f>
        <v>103.77806223659489</v>
      </c>
      <c r="H16" s="78">
        <f t="shared" si="2"/>
        <v>136.85399999999998</v>
      </c>
      <c r="I16" s="78">
        <f t="shared" si="3"/>
        <v>102.44559725122953</v>
      </c>
      <c r="J16" s="78">
        <f>SUM(V16:W16)</f>
        <v>137.107</v>
      </c>
      <c r="K16" s="78">
        <f t="shared" si="4"/>
        <v>102.63498693735168</v>
      </c>
      <c r="L16" s="78">
        <f t="shared" si="5"/>
        <v>135.13999999999999</v>
      </c>
      <c r="M16" s="78">
        <f t="shared" si="6"/>
        <v>101.16253827093954</v>
      </c>
      <c r="N16" s="78">
        <f t="shared" si="7"/>
        <v>136.36700000000002</v>
      </c>
      <c r="O16" s="78">
        <f t="shared" si="8"/>
        <v>102.08104081984027</v>
      </c>
      <c r="P16" s="39"/>
      <c r="Q16" s="39"/>
      <c r="R16" s="43">
        <v>60</v>
      </c>
      <c r="S16" s="44">
        <v>78.634</v>
      </c>
      <c r="T16" s="43">
        <v>60</v>
      </c>
      <c r="U16" s="92">
        <v>76.853999999999999</v>
      </c>
      <c r="V16" s="43">
        <v>60</v>
      </c>
      <c r="W16" s="92">
        <v>77.106999999999999</v>
      </c>
      <c r="X16" s="71">
        <v>60</v>
      </c>
      <c r="Y16" s="92">
        <v>75.14</v>
      </c>
      <c r="Z16" s="71">
        <v>60</v>
      </c>
      <c r="AA16" s="92">
        <v>76.367000000000004</v>
      </c>
      <c r="AB16" s="39">
        <f>F6/D6</f>
        <v>0.74857583447491149</v>
      </c>
      <c r="AD16" s="2"/>
      <c r="AE16" s="2"/>
      <c r="AF16" s="2"/>
      <c r="AG16" s="2"/>
      <c r="AH16" s="2"/>
      <c r="AI16" s="2"/>
      <c r="AJ16" s="2"/>
      <c r="AK16" s="2"/>
    </row>
    <row r="17" spans="2:37" ht="17" customHeight="1" thickBot="1">
      <c r="B17" s="1"/>
      <c r="E17" s="1"/>
      <c r="F17" s="1"/>
      <c r="G17" s="1"/>
      <c r="H17" s="1"/>
      <c r="I17" s="1"/>
      <c r="J17" s="1"/>
      <c r="W17" s="72"/>
      <c r="X17" s="72"/>
      <c r="Z17" s="72"/>
      <c r="AD17" s="2"/>
      <c r="AE17" s="2"/>
      <c r="AF17" s="2"/>
      <c r="AG17" s="2"/>
      <c r="AH17" s="2"/>
      <c r="AI17" s="2"/>
      <c r="AJ17" s="2"/>
      <c r="AK17" s="2"/>
    </row>
    <row r="18" spans="2:37" ht="17" thickBot="1">
      <c r="B18" s="105" t="s">
        <v>65</v>
      </c>
      <c r="C18" s="106"/>
      <c r="D18" s="107" t="s">
        <v>68</v>
      </c>
      <c r="E18" s="108"/>
      <c r="G18" s="1"/>
      <c r="H18" s="1"/>
      <c r="I18" s="1"/>
      <c r="J18" s="1"/>
      <c r="W18" s="72"/>
      <c r="X18" s="72"/>
      <c r="Z18" s="72"/>
      <c r="AD18" s="2"/>
      <c r="AE18" s="2"/>
      <c r="AF18" s="2"/>
      <c r="AG18" s="2"/>
      <c r="AH18" s="2"/>
      <c r="AI18" s="2"/>
      <c r="AJ18" s="2"/>
      <c r="AK18" s="2"/>
    </row>
    <row r="19" spans="2:37" ht="17" thickBot="1">
      <c r="B19" s="105" t="s">
        <v>66</v>
      </c>
      <c r="C19" s="106"/>
      <c r="D19" s="107" t="s">
        <v>82</v>
      </c>
      <c r="E19" s="108"/>
      <c r="G19" s="1"/>
      <c r="H19" s="1"/>
      <c r="I19" s="1"/>
      <c r="J19" s="1"/>
      <c r="W19" s="72"/>
      <c r="X19" s="72"/>
      <c r="Z19" s="72"/>
      <c r="AD19" s="2"/>
      <c r="AE19" s="2"/>
      <c r="AF19" s="2"/>
      <c r="AG19" s="2"/>
      <c r="AH19" s="2"/>
      <c r="AI19" s="2"/>
      <c r="AJ19" s="2"/>
      <c r="AK19" s="2"/>
    </row>
    <row r="20" spans="2:37" ht="17" thickBot="1">
      <c r="B20" s="105" t="s">
        <v>63</v>
      </c>
      <c r="C20" s="106"/>
      <c r="D20" s="109">
        <f>AVERAGE(E27,E26)</f>
        <v>101.72602873034053</v>
      </c>
      <c r="E20" s="110"/>
      <c r="G20" s="1"/>
      <c r="H20" s="1"/>
      <c r="I20" s="1"/>
      <c r="J20" s="1"/>
      <c r="W20" s="72"/>
      <c r="X20" s="72"/>
      <c r="Z20" s="72"/>
      <c r="AD20" s="2"/>
      <c r="AE20" s="2"/>
      <c r="AF20" s="2"/>
      <c r="AG20" s="2"/>
      <c r="AH20" s="2"/>
      <c r="AI20" s="2"/>
      <c r="AJ20" s="2"/>
      <c r="AK20" s="2"/>
    </row>
    <row r="21" spans="2:37" ht="17" thickBot="1">
      <c r="B21" s="105" t="s">
        <v>64</v>
      </c>
      <c r="C21" s="106"/>
      <c r="D21" s="107" t="s">
        <v>113</v>
      </c>
      <c r="E21" s="108"/>
      <c r="G21" s="1"/>
      <c r="H21" s="1"/>
      <c r="I21" s="1"/>
      <c r="J21" s="1"/>
      <c r="W21" s="72"/>
      <c r="X21" s="72"/>
      <c r="Z21" s="72"/>
      <c r="AD21" s="2"/>
      <c r="AE21" s="2"/>
      <c r="AF21" s="2"/>
      <c r="AG21" s="2"/>
      <c r="AH21" s="2"/>
      <c r="AI21" s="2"/>
      <c r="AJ21" s="2"/>
      <c r="AK21" s="2"/>
    </row>
    <row r="22" spans="2:37" ht="5" customHeight="1">
      <c r="B22" s="1"/>
      <c r="E22" s="1"/>
      <c r="F22" s="1"/>
      <c r="G22" s="1"/>
      <c r="H22" s="1"/>
      <c r="I22" s="1"/>
      <c r="J22" s="1"/>
      <c r="W22" s="72"/>
      <c r="X22" s="72"/>
      <c r="Z22" s="72"/>
      <c r="AD22" s="2"/>
      <c r="AE22" s="2"/>
      <c r="AF22" s="2"/>
      <c r="AG22" s="2"/>
      <c r="AH22" s="2"/>
      <c r="AI22" s="2"/>
      <c r="AJ22" s="2"/>
      <c r="AK22" s="2"/>
    </row>
    <row r="23" spans="2:37" ht="17">
      <c r="B23" s="35" t="s">
        <v>48</v>
      </c>
      <c r="C23" s="35" t="s">
        <v>46</v>
      </c>
      <c r="D23" s="35" t="s">
        <v>69</v>
      </c>
      <c r="E23" s="35" t="s">
        <v>50</v>
      </c>
      <c r="F23" s="35" t="s">
        <v>51</v>
      </c>
      <c r="G23" s="35" t="s">
        <v>47</v>
      </c>
      <c r="H23" s="35" t="s">
        <v>52</v>
      </c>
      <c r="I23" s="35" t="s">
        <v>47</v>
      </c>
      <c r="J23" s="35" t="s">
        <v>53</v>
      </c>
      <c r="K23" s="35" t="s">
        <v>47</v>
      </c>
      <c r="L23" s="35" t="s">
        <v>54</v>
      </c>
      <c r="M23" s="35" t="s">
        <v>47</v>
      </c>
      <c r="N23" s="35" t="s">
        <v>55</v>
      </c>
      <c r="O23" s="35" t="s">
        <v>47</v>
      </c>
      <c r="P23" s="39"/>
      <c r="Q23" s="39"/>
      <c r="R23" s="39" t="s">
        <v>56</v>
      </c>
      <c r="S23" s="39"/>
      <c r="T23" s="39" t="s">
        <v>57</v>
      </c>
      <c r="U23" s="39"/>
      <c r="V23" s="39" t="s">
        <v>58</v>
      </c>
      <c r="W23" s="73"/>
      <c r="X23" s="73" t="s">
        <v>59</v>
      </c>
      <c r="Y23" s="73"/>
      <c r="Z23" s="73" t="s">
        <v>60</v>
      </c>
      <c r="AA23" s="73"/>
      <c r="AB23" s="39" t="s">
        <v>49</v>
      </c>
      <c r="AD23" s="2"/>
      <c r="AE23" s="2"/>
      <c r="AF23" s="2"/>
      <c r="AG23" s="2"/>
      <c r="AH23" s="2"/>
      <c r="AI23" s="2"/>
      <c r="AJ23" s="2"/>
      <c r="AK23" s="2"/>
    </row>
    <row r="24" spans="2:37" ht="16">
      <c r="B24" s="40">
        <v>7</v>
      </c>
      <c r="C24" s="41" t="s">
        <v>183</v>
      </c>
      <c r="D24" s="57">
        <v>17</v>
      </c>
      <c r="E24" s="42">
        <f t="shared" ref="E24:E25" si="9">G24*0.5+I24*0.125+K24*0.125+M24*0.125+O24*0.125</f>
        <v>105.62096236909282</v>
      </c>
      <c r="F24" s="42">
        <f t="shared" ref="F24:F25" si="10">SUM(R24:S24)</f>
        <v>142.63400000000001</v>
      </c>
      <c r="G24" s="42">
        <f>F24*AB24</f>
        <v>106.77236557449454</v>
      </c>
      <c r="H24" s="42">
        <f t="shared" ref="H24:H25" si="11">SUM(T24:U24)</f>
        <v>140.36700000000002</v>
      </c>
      <c r="I24" s="42">
        <f>H24*AB24</f>
        <v>105.07534415773992</v>
      </c>
      <c r="J24" s="42">
        <f t="shared" ref="J24:J25" si="12">SUM(V24:W24)</f>
        <v>140.46199999999999</v>
      </c>
      <c r="K24" s="42">
        <f>J24*AB24</f>
        <v>105.14645886201501</v>
      </c>
      <c r="L24" s="69">
        <f t="shared" ref="L24:L25" si="13">SUM(X24:Y24)</f>
        <v>138.67099999999999</v>
      </c>
      <c r="M24" s="69">
        <f>L24*AB24</f>
        <v>103.80575954247044</v>
      </c>
      <c r="N24" s="69">
        <f t="shared" ref="N24:N25" si="14">SUM(Z24:AA24)</f>
        <v>138.73099999999999</v>
      </c>
      <c r="O24" s="69">
        <f>N24*AB24</f>
        <v>103.85067409253894</v>
      </c>
      <c r="P24" s="39"/>
      <c r="Q24" s="39"/>
      <c r="R24" s="43">
        <v>60</v>
      </c>
      <c r="S24" s="44">
        <v>82.634</v>
      </c>
      <c r="T24" s="43">
        <v>60</v>
      </c>
      <c r="U24" s="68">
        <v>80.367000000000004</v>
      </c>
      <c r="V24" s="43">
        <v>60</v>
      </c>
      <c r="W24" s="68">
        <v>80.462000000000003</v>
      </c>
      <c r="X24" s="71">
        <v>60</v>
      </c>
      <c r="Y24" s="68">
        <v>78.671000000000006</v>
      </c>
      <c r="Z24" s="71">
        <v>60</v>
      </c>
      <c r="AA24" s="68">
        <v>78.730999999999995</v>
      </c>
      <c r="AB24" s="39">
        <f>F6/D6</f>
        <v>0.74857583447491149</v>
      </c>
      <c r="AD24" s="2"/>
      <c r="AE24" s="2"/>
      <c r="AF24" s="2"/>
      <c r="AG24" s="2"/>
      <c r="AH24" s="2"/>
      <c r="AI24" s="2"/>
      <c r="AJ24" s="2"/>
      <c r="AK24" s="2"/>
    </row>
    <row r="25" spans="2:37" ht="16">
      <c r="B25" s="47">
        <v>8</v>
      </c>
      <c r="C25" s="48" t="s">
        <v>182</v>
      </c>
      <c r="D25" s="59">
        <v>7</v>
      </c>
      <c r="E25" s="49">
        <f t="shared" si="9"/>
        <v>102.25611399312808</v>
      </c>
      <c r="F25" s="49">
        <f t="shared" si="10"/>
        <v>137.506</v>
      </c>
      <c r="G25" s="49">
        <f>F25*AB25</f>
        <v>102.93366869530718</v>
      </c>
      <c r="H25" s="93">
        <f t="shared" si="11"/>
        <v>136.46100000000001</v>
      </c>
      <c r="I25" s="93">
        <f>H25*AB25</f>
        <v>102.15140694828091</v>
      </c>
      <c r="J25" s="93">
        <f t="shared" si="12"/>
        <v>136.88200000000001</v>
      </c>
      <c r="K25" s="93">
        <f>J25*AB25</f>
        <v>102.46655737459484</v>
      </c>
      <c r="L25" s="49">
        <f t="shared" si="13"/>
        <v>134.131</v>
      </c>
      <c r="M25" s="49">
        <f>L25*AB25</f>
        <v>100.40722525395435</v>
      </c>
      <c r="N25" s="49">
        <f t="shared" si="14"/>
        <v>135.309</v>
      </c>
      <c r="O25" s="49">
        <f>N25*AB25</f>
        <v>101.28904758696579</v>
      </c>
      <c r="P25" s="39"/>
      <c r="Q25" s="39"/>
      <c r="R25" s="43">
        <v>60</v>
      </c>
      <c r="S25" s="44">
        <v>77.506</v>
      </c>
      <c r="T25" s="43">
        <v>60</v>
      </c>
      <c r="U25" s="68">
        <v>76.460999999999999</v>
      </c>
      <c r="V25" s="43">
        <v>60</v>
      </c>
      <c r="W25" s="68">
        <v>76.882000000000005</v>
      </c>
      <c r="X25" s="71">
        <v>60</v>
      </c>
      <c r="Y25" s="68">
        <v>74.131</v>
      </c>
      <c r="Z25" s="71">
        <v>60</v>
      </c>
      <c r="AA25" s="68">
        <v>75.308999999999997</v>
      </c>
      <c r="AB25" s="39">
        <f>F6/D6</f>
        <v>0.74857583447491149</v>
      </c>
      <c r="AD25" s="2"/>
      <c r="AE25" s="2"/>
      <c r="AF25" s="2"/>
      <c r="AG25" s="2"/>
      <c r="AH25" s="2"/>
      <c r="AI25" s="2"/>
      <c r="AJ25" s="2"/>
      <c r="AK25" s="2"/>
    </row>
    <row r="26" spans="2:37" ht="16">
      <c r="B26" s="40">
        <v>9</v>
      </c>
      <c r="C26" s="41" t="s">
        <v>181</v>
      </c>
      <c r="D26" s="57">
        <v>6</v>
      </c>
      <c r="E26" s="42">
        <f>G26*0.5+I26*0.125+K26*0.125+M26*0.125+O26*0.125</f>
        <v>102.14990979661195</v>
      </c>
      <c r="F26" s="42">
        <f>SUM(R26:S26)</f>
        <v>136.98599999999999</v>
      </c>
      <c r="G26" s="42">
        <f>F26*AB26</f>
        <v>102.54440926138022</v>
      </c>
      <c r="H26" s="42">
        <f>SUM(T26:U26)</f>
        <v>136.44400000000002</v>
      </c>
      <c r="I26" s="42">
        <f>H26*AB26</f>
        <v>102.13868115909483</v>
      </c>
      <c r="J26" s="42">
        <f>SUM(V26:W26)</f>
        <v>136.49700000000001</v>
      </c>
      <c r="K26" s="42">
        <f>J26*AB26</f>
        <v>102.17835567832201</v>
      </c>
      <c r="L26" s="42">
        <f>SUM(X26:Y26)</f>
        <v>135.31299999999999</v>
      </c>
      <c r="M26" s="42">
        <f>L26*AB26</f>
        <v>101.29204189030369</v>
      </c>
      <c r="N26" s="42">
        <f>SUM(Z26:AA26)</f>
        <v>135.47399999999999</v>
      </c>
      <c r="O26" s="42">
        <f>N26*AB26</f>
        <v>101.41256259965415</v>
      </c>
      <c r="P26" s="39"/>
      <c r="Q26" s="39"/>
      <c r="R26" s="43">
        <v>60</v>
      </c>
      <c r="S26" s="44">
        <v>76.986000000000004</v>
      </c>
      <c r="T26" s="43">
        <v>60</v>
      </c>
      <c r="U26" s="44">
        <v>76.444000000000003</v>
      </c>
      <c r="V26" s="43">
        <v>60</v>
      </c>
      <c r="W26" s="68">
        <v>76.497</v>
      </c>
      <c r="X26" s="71">
        <v>60</v>
      </c>
      <c r="Y26" s="68">
        <v>75.313000000000002</v>
      </c>
      <c r="Z26" s="71">
        <v>60</v>
      </c>
      <c r="AA26" s="68">
        <v>75.474000000000004</v>
      </c>
      <c r="AB26" s="39">
        <f>F6/D6</f>
        <v>0.74857583447491149</v>
      </c>
      <c r="AD26" s="2"/>
      <c r="AE26" s="2"/>
      <c r="AF26" s="2"/>
      <c r="AG26" s="2"/>
      <c r="AH26" s="2"/>
      <c r="AI26" s="2"/>
      <c r="AJ26" s="2"/>
      <c r="AK26" s="2"/>
    </row>
    <row r="27" spans="2:37" ht="16">
      <c r="B27" s="45">
        <v>99</v>
      </c>
      <c r="C27" s="36" t="s">
        <v>184</v>
      </c>
      <c r="D27" s="58">
        <v>1</v>
      </c>
      <c r="E27" s="46">
        <f>G27*0.5+I27*0.125+K27*0.125+M27*0.125+O27*0.125</f>
        <v>101.30214766406911</v>
      </c>
      <c r="F27" s="46">
        <f>SUM(R27:S27)</f>
        <v>136.06799999999998</v>
      </c>
      <c r="G27" s="46">
        <f>F27*AB27</f>
        <v>101.85721664533224</v>
      </c>
      <c r="H27" s="46">
        <f>SUM(T27:U27)</f>
        <v>134.97899999999998</v>
      </c>
      <c r="I27" s="46">
        <f>H27*AB27</f>
        <v>101.04201756158906</v>
      </c>
      <c r="J27" s="46">
        <f>SUM(V27:W27)</f>
        <v>135.44900000000001</v>
      </c>
      <c r="K27" s="46">
        <f>J27*AB27</f>
        <v>101.3938482037923</v>
      </c>
      <c r="L27" s="46">
        <f>SUM(X27:Y27)</f>
        <v>133.58699999999999</v>
      </c>
      <c r="M27" s="46">
        <f>L27*AB27</f>
        <v>100</v>
      </c>
      <c r="N27" s="46">
        <f>SUM(Z27:AA27)</f>
        <v>134.32499999999999</v>
      </c>
      <c r="O27" s="70">
        <f>N27*AB27</f>
        <v>100.55244896584247</v>
      </c>
      <c r="P27" s="39"/>
      <c r="Q27" s="39"/>
      <c r="R27" s="43">
        <v>60</v>
      </c>
      <c r="S27" s="44">
        <v>76.067999999999998</v>
      </c>
      <c r="T27" s="43">
        <v>60</v>
      </c>
      <c r="U27" s="68">
        <v>74.978999999999999</v>
      </c>
      <c r="V27" s="43">
        <v>60</v>
      </c>
      <c r="W27" s="68">
        <v>75.448999999999998</v>
      </c>
      <c r="X27" s="71">
        <v>60</v>
      </c>
      <c r="Y27" s="68">
        <v>73.587000000000003</v>
      </c>
      <c r="Z27" s="71">
        <v>60</v>
      </c>
      <c r="AA27" s="68">
        <v>74.325000000000003</v>
      </c>
      <c r="AB27" s="39">
        <f>F6/D6</f>
        <v>0.74857583447491149</v>
      </c>
      <c r="AD27" s="2"/>
      <c r="AE27" s="2"/>
      <c r="AF27" s="2"/>
      <c r="AG27" s="2"/>
      <c r="AH27" s="2"/>
      <c r="AI27" s="2"/>
      <c r="AJ27" s="2"/>
      <c r="AK27" s="2"/>
    </row>
    <row r="28" spans="2:37" ht="16" thickBot="1">
      <c r="B28" s="1"/>
      <c r="E28" s="1"/>
      <c r="F28" s="1"/>
      <c r="G28" s="1"/>
      <c r="H28" s="1"/>
      <c r="I28" s="1"/>
      <c r="J28" s="1"/>
      <c r="W28" s="72"/>
      <c r="X28" s="72"/>
      <c r="Z28" s="72"/>
      <c r="AD28" s="2"/>
      <c r="AE28" s="2"/>
      <c r="AF28" s="2"/>
      <c r="AG28" s="2"/>
      <c r="AH28" s="2"/>
      <c r="AI28" s="2"/>
      <c r="AJ28" s="2"/>
      <c r="AK28" s="2"/>
    </row>
    <row r="29" spans="2:37" ht="17" thickBot="1">
      <c r="B29" s="105" t="s">
        <v>65</v>
      </c>
      <c r="C29" s="106"/>
      <c r="D29" s="107" t="s">
        <v>62</v>
      </c>
      <c r="E29" s="111"/>
      <c r="F29" s="55"/>
      <c r="H29" s="1"/>
      <c r="I29" s="1"/>
      <c r="J29" s="1"/>
      <c r="W29" s="72"/>
      <c r="X29" s="72"/>
      <c r="Z29" s="72"/>
      <c r="AD29" s="2"/>
      <c r="AE29" s="2"/>
      <c r="AF29" s="2"/>
      <c r="AG29" s="2"/>
      <c r="AH29" s="2"/>
      <c r="AI29" s="2"/>
      <c r="AJ29" s="2"/>
      <c r="AK29" s="2"/>
    </row>
    <row r="30" spans="2:37" ht="17" thickBot="1">
      <c r="B30" s="105" t="s">
        <v>66</v>
      </c>
      <c r="C30" s="106"/>
      <c r="D30" s="107" t="s">
        <v>83</v>
      </c>
      <c r="E30" s="111"/>
      <c r="F30" s="55"/>
      <c r="G30" s="1"/>
      <c r="H30" s="1"/>
      <c r="I30" s="1"/>
      <c r="J30" s="1"/>
      <c r="W30" s="72"/>
      <c r="X30" s="72"/>
      <c r="Z30" s="72"/>
      <c r="AD30" s="2"/>
      <c r="AE30" s="2"/>
      <c r="AF30" s="2"/>
      <c r="AG30" s="2"/>
      <c r="AH30" s="2"/>
      <c r="AI30" s="2"/>
      <c r="AJ30" s="2"/>
      <c r="AK30" s="2"/>
    </row>
    <row r="31" spans="2:37" ht="18" customHeight="1" thickBot="1">
      <c r="B31" s="105" t="s">
        <v>63</v>
      </c>
      <c r="C31" s="106"/>
      <c r="D31" s="109">
        <f>AVERAGE(E38,E36)</f>
        <v>101.48526802757753</v>
      </c>
      <c r="E31" s="112"/>
      <c r="F31" s="56"/>
      <c r="G31" s="1"/>
      <c r="H31" s="1"/>
      <c r="I31" s="1"/>
      <c r="J31" s="1"/>
      <c r="W31" s="72"/>
      <c r="X31" s="72"/>
      <c r="Z31" s="72"/>
      <c r="AD31" s="2"/>
      <c r="AE31" s="2"/>
      <c r="AF31" s="2"/>
      <c r="AG31" s="2"/>
      <c r="AH31" s="2"/>
      <c r="AI31" s="2"/>
      <c r="AJ31" s="2"/>
      <c r="AK31" s="2"/>
    </row>
    <row r="32" spans="2:37" ht="16" customHeight="1" thickBot="1">
      <c r="B32" s="105" t="s">
        <v>64</v>
      </c>
      <c r="C32" s="106"/>
      <c r="D32" s="107" t="s">
        <v>113</v>
      </c>
      <c r="E32" s="111"/>
      <c r="F32" s="55"/>
      <c r="G32" s="1"/>
      <c r="H32" s="1"/>
      <c r="I32" s="1"/>
      <c r="J32" s="1"/>
      <c r="W32" s="72"/>
      <c r="X32" s="72"/>
      <c r="Z32" s="72"/>
      <c r="AD32" s="2"/>
      <c r="AE32" s="2"/>
      <c r="AF32" s="2"/>
      <c r="AG32" s="2"/>
      <c r="AH32" s="2"/>
      <c r="AI32" s="2"/>
      <c r="AJ32" s="2"/>
      <c r="AK32" s="2"/>
    </row>
    <row r="33" spans="2:37" ht="5" customHeight="1">
      <c r="B33" s="1"/>
      <c r="E33" s="1"/>
      <c r="F33" s="1"/>
      <c r="G33" s="1"/>
      <c r="H33" s="1"/>
      <c r="I33" s="1"/>
      <c r="J33" s="1"/>
      <c r="W33" s="72"/>
      <c r="X33" s="72"/>
      <c r="Z33" s="72"/>
      <c r="AD33" s="2"/>
      <c r="AE33" s="2"/>
      <c r="AF33" s="2"/>
      <c r="AG33" s="2"/>
      <c r="AH33" s="2"/>
      <c r="AI33" s="2"/>
      <c r="AJ33" s="2"/>
      <c r="AK33" s="2"/>
    </row>
    <row r="34" spans="2:37" ht="17">
      <c r="B34" s="35" t="s">
        <v>48</v>
      </c>
      <c r="C34" s="35" t="s">
        <v>46</v>
      </c>
      <c r="D34" s="35" t="s">
        <v>69</v>
      </c>
      <c r="E34" s="35" t="s">
        <v>50</v>
      </c>
      <c r="F34" s="35" t="s">
        <v>51</v>
      </c>
      <c r="G34" s="35" t="s">
        <v>47</v>
      </c>
      <c r="H34" s="35" t="s">
        <v>52</v>
      </c>
      <c r="I34" s="35" t="s">
        <v>47</v>
      </c>
      <c r="J34" s="35" t="s">
        <v>53</v>
      </c>
      <c r="K34" s="35" t="s">
        <v>47</v>
      </c>
      <c r="L34" s="35" t="s">
        <v>54</v>
      </c>
      <c r="M34" s="35" t="s">
        <v>47</v>
      </c>
      <c r="N34" s="35" t="s">
        <v>55</v>
      </c>
      <c r="O34" s="35" t="s">
        <v>47</v>
      </c>
      <c r="P34" s="39"/>
      <c r="Q34" s="39"/>
      <c r="R34" s="39" t="s">
        <v>56</v>
      </c>
      <c r="S34" s="39"/>
      <c r="T34" s="39" t="s">
        <v>57</v>
      </c>
      <c r="U34" s="39"/>
      <c r="V34" s="39" t="s">
        <v>58</v>
      </c>
      <c r="W34" s="73"/>
      <c r="X34" s="73" t="s">
        <v>59</v>
      </c>
      <c r="Y34" s="73"/>
      <c r="Z34" s="73" t="s">
        <v>60</v>
      </c>
      <c r="AA34" s="73"/>
      <c r="AB34" s="39" t="s">
        <v>49</v>
      </c>
      <c r="AD34" s="2"/>
      <c r="AE34" s="2"/>
      <c r="AF34" s="2"/>
      <c r="AG34" s="2"/>
      <c r="AH34" s="2"/>
      <c r="AI34" s="2"/>
      <c r="AJ34" s="2"/>
      <c r="AK34" s="2"/>
    </row>
    <row r="35" spans="2:37" ht="16">
      <c r="B35" s="40">
        <v>2</v>
      </c>
      <c r="C35" s="41" t="s">
        <v>155</v>
      </c>
      <c r="D35" s="41">
        <v>4</v>
      </c>
      <c r="E35" s="42">
        <f>G35*0.5+I35*0.125+K35*0.125+M35*0.125+O35*0.125</f>
        <v>101.98512954104815</v>
      </c>
      <c r="F35" s="42">
        <f>SUM(R35:S35)</f>
        <v>137.04399999999998</v>
      </c>
      <c r="G35" s="42">
        <f>F35*AB35</f>
        <v>102.58782665977976</v>
      </c>
      <c r="H35" s="42">
        <f>SUM(T35:U35)</f>
        <v>135.30500000000001</v>
      </c>
      <c r="I35" s="42">
        <f>H35*AB35</f>
        <v>101.28605328362791</v>
      </c>
      <c r="J35" s="42">
        <f>SUM(V35:W35)</f>
        <v>137.29500000000002</v>
      </c>
      <c r="K35" s="42">
        <f>J35*AB35</f>
        <v>102.77571919423299</v>
      </c>
      <c r="L35" s="42">
        <f>SUM(X35:Y35)</f>
        <v>134.31700000000001</v>
      </c>
      <c r="M35" s="42">
        <f>L35*AB35</f>
        <v>100.54646035916669</v>
      </c>
      <c r="N35" s="42">
        <f>SUM(Z35:AA35)</f>
        <v>134.81799999999998</v>
      </c>
      <c r="O35" s="42">
        <f>N35*AB35</f>
        <v>100.9214968522386</v>
      </c>
      <c r="P35" s="39"/>
      <c r="Q35" s="39"/>
      <c r="R35" s="43">
        <v>60</v>
      </c>
      <c r="S35" s="44">
        <v>77.043999999999997</v>
      </c>
      <c r="T35" s="43">
        <v>60</v>
      </c>
      <c r="U35" s="44">
        <v>75.305000000000007</v>
      </c>
      <c r="V35" s="43">
        <v>60</v>
      </c>
      <c r="W35" s="68">
        <v>77.295000000000002</v>
      </c>
      <c r="X35" s="71">
        <v>60</v>
      </c>
      <c r="Y35" s="68">
        <v>74.316999999999993</v>
      </c>
      <c r="Z35" s="71">
        <v>60</v>
      </c>
      <c r="AA35" s="68">
        <v>74.817999999999998</v>
      </c>
      <c r="AB35" s="39">
        <f>F6/D6</f>
        <v>0.74857583447491149</v>
      </c>
      <c r="AD35" s="2"/>
      <c r="AE35" s="2"/>
      <c r="AF35" s="2"/>
      <c r="AG35" s="2"/>
      <c r="AH35" s="2"/>
      <c r="AI35" s="2"/>
      <c r="AJ35" s="2"/>
      <c r="AK35" s="2"/>
    </row>
    <row r="36" spans="2:37" ht="16">
      <c r="B36" s="45">
        <v>11</v>
      </c>
      <c r="C36" s="36" t="s">
        <v>143</v>
      </c>
      <c r="D36" s="61">
        <v>3</v>
      </c>
      <c r="E36" s="46">
        <f t="shared" ref="E36:E38" si="15">G36*0.5+I36*0.125+K36*0.125+M36*0.125+O36*0.125</f>
        <v>101.66211906847224</v>
      </c>
      <c r="F36" s="46">
        <f t="shared" ref="F36:F38" si="16">SUM(R36:S36)</f>
        <v>136.90699999999998</v>
      </c>
      <c r="G36" s="46">
        <f>F36*AB36</f>
        <v>102.48527177045669</v>
      </c>
      <c r="H36" s="70">
        <f t="shared" ref="H36:H38" si="17">SUM(T36:U36)</f>
        <v>135.352</v>
      </c>
      <c r="I36" s="70">
        <f>H36*AB36</f>
        <v>101.32123634784823</v>
      </c>
      <c r="J36" s="70">
        <f t="shared" ref="J36:J38" si="18">SUM(V36:W36)</f>
        <v>135.76600000000002</v>
      </c>
      <c r="K36" s="70">
        <f>J36*AB36</f>
        <v>101.63114674332085</v>
      </c>
      <c r="L36" s="79">
        <f t="shared" ref="L36:L38" si="19">SUM(X36:Y36)</f>
        <v>133.761</v>
      </c>
      <c r="M36" s="79">
        <f>L36*AB36</f>
        <v>100.13025219519864</v>
      </c>
      <c r="N36" s="79">
        <f t="shared" ref="N36:N38" si="20">SUM(Z36:AA36)</f>
        <v>133.952</v>
      </c>
      <c r="O36" s="79">
        <f>N36*AB36</f>
        <v>100.27323017958334</v>
      </c>
      <c r="P36" s="39"/>
      <c r="Q36" s="39"/>
      <c r="R36" s="43">
        <v>60</v>
      </c>
      <c r="S36" s="44">
        <v>76.906999999999996</v>
      </c>
      <c r="T36" s="43">
        <v>60</v>
      </c>
      <c r="U36" s="68">
        <v>75.352000000000004</v>
      </c>
      <c r="V36" s="43">
        <v>60</v>
      </c>
      <c r="W36" s="68">
        <v>75.766000000000005</v>
      </c>
      <c r="X36" s="71">
        <v>60</v>
      </c>
      <c r="Y36" s="92">
        <v>73.760999999999996</v>
      </c>
      <c r="Z36" s="71">
        <v>60</v>
      </c>
      <c r="AA36" s="92">
        <v>73.951999999999998</v>
      </c>
      <c r="AB36" s="39">
        <f>F6/D6</f>
        <v>0.74857583447491149</v>
      </c>
      <c r="AD36" s="2"/>
      <c r="AE36" s="2"/>
      <c r="AF36" s="2"/>
      <c r="AG36" s="2"/>
      <c r="AH36" s="2"/>
      <c r="AI36" s="2"/>
      <c r="AJ36" s="2"/>
      <c r="AK36" s="2"/>
    </row>
    <row r="37" spans="2:37" ht="16">
      <c r="B37" s="40">
        <v>22</v>
      </c>
      <c r="C37" s="41" t="s">
        <v>177</v>
      </c>
      <c r="D37" s="41">
        <v>5</v>
      </c>
      <c r="E37" s="42">
        <f t="shared" si="15"/>
        <v>102.02190332891672</v>
      </c>
      <c r="F37" s="42">
        <f t="shared" si="16"/>
        <v>137.32599999999999</v>
      </c>
      <c r="G37" s="42">
        <f>F37*AB37</f>
        <v>102.7989250451017</v>
      </c>
      <c r="H37" s="42">
        <f t="shared" si="17"/>
        <v>134.69999999999999</v>
      </c>
      <c r="I37" s="42">
        <f>H37*AB37</f>
        <v>100.83316490377057</v>
      </c>
      <c r="J37" s="42">
        <f t="shared" si="18"/>
        <v>137.309</v>
      </c>
      <c r="K37" s="42">
        <f>J37*AB37</f>
        <v>102.78619925591562</v>
      </c>
      <c r="L37" s="42">
        <f>SUM(X37:Y37)</f>
        <v>134.249</v>
      </c>
      <c r="M37" s="42">
        <f>L37*AB37</f>
        <v>100.49555720242239</v>
      </c>
      <c r="N37" s="42">
        <f t="shared" si="20"/>
        <v>134.74200000000002</v>
      </c>
      <c r="O37" s="69">
        <f>N37*AB37</f>
        <v>100.86460508881854</v>
      </c>
      <c r="P37" s="39"/>
      <c r="Q37" s="39"/>
      <c r="R37" s="43">
        <v>60</v>
      </c>
      <c r="S37" s="44">
        <v>77.325999999999993</v>
      </c>
      <c r="T37" s="43">
        <v>60</v>
      </c>
      <c r="U37" s="44">
        <v>74.7</v>
      </c>
      <c r="V37" s="43">
        <v>60</v>
      </c>
      <c r="W37" s="68">
        <v>77.308999999999997</v>
      </c>
      <c r="X37" s="71">
        <v>60</v>
      </c>
      <c r="Y37" s="68">
        <v>74.248999999999995</v>
      </c>
      <c r="Z37" s="71">
        <v>60</v>
      </c>
      <c r="AA37" s="68">
        <v>74.742000000000004</v>
      </c>
      <c r="AB37" s="39">
        <f>F6/D6</f>
        <v>0.74857583447491149</v>
      </c>
      <c r="AD37" s="2"/>
      <c r="AE37" s="2"/>
      <c r="AF37" s="2"/>
      <c r="AG37" s="2"/>
      <c r="AH37" s="2"/>
      <c r="AI37" s="2"/>
      <c r="AJ37" s="2"/>
      <c r="AK37" s="2"/>
    </row>
    <row r="38" spans="2:37" ht="16">
      <c r="B38" s="47">
        <v>74</v>
      </c>
      <c r="C38" s="48" t="s">
        <v>176</v>
      </c>
      <c r="D38" s="48">
        <v>2</v>
      </c>
      <c r="E38" s="49">
        <f t="shared" si="15"/>
        <v>101.30841698668283</v>
      </c>
      <c r="F38" s="49">
        <f t="shared" si="16"/>
        <v>136.12299999999999</v>
      </c>
      <c r="G38" s="49">
        <f>F38*AB38</f>
        <v>101.89838831622836</v>
      </c>
      <c r="H38" s="49">
        <f t="shared" si="17"/>
        <v>135.07999999999998</v>
      </c>
      <c r="I38" s="49">
        <f>H38*AB38</f>
        <v>101.11762372087104</v>
      </c>
      <c r="J38" s="49">
        <f t="shared" si="18"/>
        <v>135.39400000000001</v>
      </c>
      <c r="K38" s="49">
        <f>J38*AB38</f>
        <v>101.35267653289617</v>
      </c>
      <c r="L38" s="49">
        <f t="shared" si="19"/>
        <v>133.761</v>
      </c>
      <c r="M38" s="49">
        <f>L38*AB38</f>
        <v>100.13025219519864</v>
      </c>
      <c r="N38" s="49">
        <f t="shared" si="20"/>
        <v>133.952</v>
      </c>
      <c r="O38" s="49">
        <f>N38*AB38</f>
        <v>100.27323017958334</v>
      </c>
      <c r="P38" s="39"/>
      <c r="Q38" s="39"/>
      <c r="R38" s="43">
        <v>60</v>
      </c>
      <c r="S38" s="44">
        <v>76.123000000000005</v>
      </c>
      <c r="T38" s="43">
        <v>60</v>
      </c>
      <c r="U38" s="44">
        <v>75.08</v>
      </c>
      <c r="V38" s="43">
        <v>60</v>
      </c>
      <c r="W38" s="68">
        <v>75.394000000000005</v>
      </c>
      <c r="X38" s="71">
        <v>60</v>
      </c>
      <c r="Y38" s="68">
        <v>73.760999999999996</v>
      </c>
      <c r="Z38" s="71">
        <v>60</v>
      </c>
      <c r="AA38" s="68">
        <v>73.951999999999998</v>
      </c>
      <c r="AB38" s="39">
        <f>F6/D6</f>
        <v>0.74857583447491149</v>
      </c>
      <c r="AD38" s="2"/>
      <c r="AE38" s="2"/>
      <c r="AF38" s="2"/>
      <c r="AG38" s="2"/>
      <c r="AH38" s="2"/>
      <c r="AI38" s="2"/>
      <c r="AJ38" s="2"/>
      <c r="AK38" s="2"/>
    </row>
    <row r="39" spans="2:37" ht="17" customHeight="1" thickBot="1">
      <c r="B39" s="50"/>
      <c r="C39" s="50"/>
      <c r="D39" s="51"/>
      <c r="E39" s="1"/>
      <c r="F39" s="1"/>
      <c r="G39" s="1"/>
      <c r="H39" s="1"/>
      <c r="I39" s="1"/>
      <c r="J39" s="1"/>
      <c r="W39" s="72"/>
      <c r="X39" s="72"/>
      <c r="Z39" s="72"/>
      <c r="AD39" s="2"/>
      <c r="AE39" s="2"/>
      <c r="AF39" s="2"/>
      <c r="AG39" s="2"/>
      <c r="AH39" s="2"/>
      <c r="AI39" s="2"/>
      <c r="AJ39" s="2"/>
      <c r="AK39" s="2"/>
    </row>
    <row r="40" spans="2:37" ht="17" thickBot="1">
      <c r="B40" s="105" t="s">
        <v>65</v>
      </c>
      <c r="C40" s="106"/>
      <c r="D40" s="107" t="s">
        <v>67</v>
      </c>
      <c r="E40" s="108"/>
      <c r="G40" s="1"/>
      <c r="H40" s="1"/>
      <c r="I40" s="1"/>
      <c r="J40" s="1"/>
      <c r="W40" s="72"/>
      <c r="X40" s="72"/>
      <c r="Z40" s="72"/>
      <c r="AD40" s="2"/>
      <c r="AE40" s="2"/>
      <c r="AF40" s="2"/>
      <c r="AG40" s="2"/>
      <c r="AH40" s="2"/>
      <c r="AI40" s="2"/>
      <c r="AJ40" s="2"/>
      <c r="AK40" s="2"/>
    </row>
    <row r="41" spans="2:37" ht="17" thickBot="1">
      <c r="B41" s="105" t="s">
        <v>66</v>
      </c>
      <c r="C41" s="106"/>
      <c r="D41" s="121" t="s">
        <v>94</v>
      </c>
      <c r="E41" s="122"/>
      <c r="G41" s="1"/>
      <c r="H41" s="1"/>
      <c r="I41" s="1"/>
      <c r="J41" s="1"/>
      <c r="W41" s="72"/>
      <c r="X41" s="72"/>
      <c r="Z41" s="72"/>
      <c r="AD41" s="2"/>
      <c r="AE41" s="2"/>
      <c r="AF41" s="2"/>
      <c r="AG41" s="2"/>
      <c r="AH41" s="2"/>
      <c r="AI41" s="2"/>
      <c r="AJ41" s="2"/>
      <c r="AK41" s="2"/>
    </row>
    <row r="42" spans="2:37" ht="17" thickBot="1">
      <c r="B42" s="105" t="s">
        <v>63</v>
      </c>
      <c r="C42" s="106"/>
      <c r="D42" s="109">
        <f>AVERAGE(E48,E46)</f>
        <v>102.8483778361667</v>
      </c>
      <c r="E42" s="110"/>
      <c r="G42" s="1"/>
      <c r="H42" s="1"/>
      <c r="I42" s="1"/>
      <c r="J42" s="1"/>
      <c r="W42" s="72"/>
      <c r="X42" s="72"/>
      <c r="Z42" s="72"/>
      <c r="AD42" s="2"/>
      <c r="AE42" s="2"/>
      <c r="AF42" s="2"/>
      <c r="AG42" s="2"/>
      <c r="AH42" s="2"/>
      <c r="AI42" s="2"/>
      <c r="AJ42" s="2"/>
      <c r="AK42" s="2"/>
    </row>
    <row r="43" spans="2:37" ht="17" thickBot="1">
      <c r="B43" s="105" t="s">
        <v>64</v>
      </c>
      <c r="C43" s="106"/>
      <c r="D43" s="107" t="s">
        <v>113</v>
      </c>
      <c r="E43" s="108"/>
      <c r="G43" s="1"/>
      <c r="H43" s="1"/>
      <c r="I43" s="1"/>
      <c r="J43" s="1"/>
      <c r="W43" s="72"/>
      <c r="X43" s="72"/>
      <c r="Z43" s="72"/>
      <c r="AD43" s="2"/>
      <c r="AE43" s="2"/>
      <c r="AF43" s="2"/>
      <c r="AG43" s="2"/>
      <c r="AH43" s="2"/>
      <c r="AI43" s="2"/>
      <c r="AJ43" s="2"/>
      <c r="AK43" s="2"/>
    </row>
    <row r="44" spans="2:37" ht="5" customHeight="1">
      <c r="B44" s="1"/>
      <c r="E44" s="1"/>
      <c r="F44" s="1"/>
      <c r="G44" s="1"/>
      <c r="H44" s="1"/>
      <c r="I44" s="1"/>
      <c r="J44" s="1"/>
      <c r="W44" s="72"/>
      <c r="X44" s="72"/>
      <c r="Z44" s="72"/>
      <c r="AD44" s="2"/>
      <c r="AE44" s="2"/>
      <c r="AF44" s="2"/>
      <c r="AG44" s="2"/>
      <c r="AH44" s="2"/>
      <c r="AI44" s="2"/>
      <c r="AJ44" s="2"/>
      <c r="AK44" s="2"/>
    </row>
    <row r="45" spans="2:37" ht="17">
      <c r="B45" s="35" t="s">
        <v>48</v>
      </c>
      <c r="C45" s="35" t="s">
        <v>46</v>
      </c>
      <c r="D45" s="35" t="s">
        <v>69</v>
      </c>
      <c r="E45" s="35" t="s">
        <v>50</v>
      </c>
      <c r="F45" s="35" t="s">
        <v>51</v>
      </c>
      <c r="G45" s="35" t="s">
        <v>47</v>
      </c>
      <c r="H45" s="35" t="s">
        <v>52</v>
      </c>
      <c r="I45" s="35" t="s">
        <v>47</v>
      </c>
      <c r="J45" s="35" t="s">
        <v>53</v>
      </c>
      <c r="K45" s="35" t="s">
        <v>47</v>
      </c>
      <c r="L45" s="35" t="s">
        <v>54</v>
      </c>
      <c r="M45" s="35" t="s">
        <v>47</v>
      </c>
      <c r="N45" s="35" t="s">
        <v>55</v>
      </c>
      <c r="O45" s="35" t="s">
        <v>47</v>
      </c>
      <c r="P45" s="39"/>
      <c r="Q45" s="39"/>
      <c r="R45" s="39" t="s">
        <v>56</v>
      </c>
      <c r="S45" s="39"/>
      <c r="T45" s="39" t="s">
        <v>57</v>
      </c>
      <c r="U45" s="39"/>
      <c r="V45" s="39" t="s">
        <v>58</v>
      </c>
      <c r="W45" s="73"/>
      <c r="X45" s="73" t="s">
        <v>59</v>
      </c>
      <c r="Y45" s="73"/>
      <c r="Z45" s="73" t="s">
        <v>60</v>
      </c>
      <c r="AA45" s="73"/>
      <c r="AB45" s="39" t="s">
        <v>49</v>
      </c>
      <c r="AD45" s="2"/>
      <c r="AE45" s="2"/>
      <c r="AF45" s="2"/>
      <c r="AG45" s="2"/>
      <c r="AH45" s="2"/>
      <c r="AI45" s="2"/>
      <c r="AJ45" s="2"/>
      <c r="AK45" s="2"/>
    </row>
    <row r="46" spans="2:37" ht="16">
      <c r="B46" s="40">
        <v>1</v>
      </c>
      <c r="C46" s="41" t="s">
        <v>123</v>
      </c>
      <c r="D46" s="57">
        <v>12</v>
      </c>
      <c r="E46" s="42">
        <f>G46*0.5+I46*0.125+K46*0.125+M46*0.125+O46*0.125</f>
        <v>102.93451084312096</v>
      </c>
      <c r="F46" s="42">
        <f>SUM(R46:S46)</f>
        <v>138.56399999999999</v>
      </c>
      <c r="G46" s="42">
        <f>F46*AB46</f>
        <v>103.72566192818164</v>
      </c>
      <c r="H46" s="42">
        <f>SUM(T46:U46)</f>
        <v>136.18899999999999</v>
      </c>
      <c r="I46" s="42">
        <f>H46*AB46</f>
        <v>101.94779432130372</v>
      </c>
      <c r="J46" s="42">
        <f>SUM(V46:W46)</f>
        <v>137.66899999999998</v>
      </c>
      <c r="K46" s="42">
        <f>J46*AB46</f>
        <v>103.05568655632658</v>
      </c>
      <c r="L46" s="65">
        <f>SUM(X46:Y46)</f>
        <v>135.857</v>
      </c>
      <c r="M46" s="65">
        <f>L46*AB46</f>
        <v>101.69926714425804</v>
      </c>
      <c r="N46" s="65">
        <f>SUM(Z46:AA46)</f>
        <v>136.08600000000001</v>
      </c>
      <c r="O46" s="65">
        <f>N46*AB46</f>
        <v>101.87069101035281</v>
      </c>
      <c r="P46" s="39"/>
      <c r="Q46" s="39"/>
      <c r="R46" s="43">
        <v>60</v>
      </c>
      <c r="S46" s="44">
        <v>78.563999999999993</v>
      </c>
      <c r="T46" s="43">
        <v>60</v>
      </c>
      <c r="U46" s="68">
        <v>76.188999999999993</v>
      </c>
      <c r="V46" s="43">
        <v>60</v>
      </c>
      <c r="W46" s="68">
        <v>77.668999999999997</v>
      </c>
      <c r="X46" s="71">
        <v>60</v>
      </c>
      <c r="Y46" s="92">
        <v>75.856999999999999</v>
      </c>
      <c r="Z46" s="71">
        <v>60</v>
      </c>
      <c r="AA46" s="92">
        <v>76.085999999999999</v>
      </c>
      <c r="AB46" s="39">
        <f>F6/D6</f>
        <v>0.74857583447491149</v>
      </c>
      <c r="AD46" s="2"/>
      <c r="AE46" s="2"/>
      <c r="AF46" s="2"/>
      <c r="AG46" s="2"/>
      <c r="AH46" s="2"/>
      <c r="AI46" s="2"/>
      <c r="AJ46" s="2"/>
      <c r="AK46" s="2"/>
    </row>
    <row r="47" spans="2:37" ht="16">
      <c r="B47" s="45">
        <v>66</v>
      </c>
      <c r="C47" s="36" t="s">
        <v>185</v>
      </c>
      <c r="D47" s="58">
        <v>13</v>
      </c>
      <c r="E47" s="46">
        <f>G47*0.5+I47*0.125+K47*0.125+M47*0.125+O47*0.125</f>
        <v>102.97446607828606</v>
      </c>
      <c r="F47" s="46">
        <f t="shared" ref="F47:F49" si="21">SUM(R47:S47)</f>
        <v>138.65</v>
      </c>
      <c r="G47" s="46">
        <f>F47*AB47</f>
        <v>103.79003944994648</v>
      </c>
      <c r="H47" s="70">
        <f>SUM(T47:U47)</f>
        <v>136.29000000000002</v>
      </c>
      <c r="I47" s="70">
        <f>H47*AB47</f>
        <v>102.02340048058571</v>
      </c>
      <c r="J47" s="70">
        <f>SUM(V47:W47)</f>
        <v>137.54900000000001</v>
      </c>
      <c r="K47" s="70">
        <f>J47*AB47</f>
        <v>102.96585745618961</v>
      </c>
      <c r="L47" s="70">
        <f t="shared" ref="L47:L49" si="22">SUM(X47:Y47)</f>
        <v>135.86500000000001</v>
      </c>
      <c r="M47" s="70">
        <f>L47*AB47</f>
        <v>101.70525575093386</v>
      </c>
      <c r="N47" s="70">
        <f t="shared" ref="N47:N49" si="23">SUM(Z47:AA47)</f>
        <v>136.18</v>
      </c>
      <c r="O47" s="70">
        <f>N47*AB47</f>
        <v>101.94105713879345</v>
      </c>
      <c r="P47" s="39"/>
      <c r="Q47" s="39"/>
      <c r="R47" s="43">
        <v>60</v>
      </c>
      <c r="S47" s="44">
        <v>78.650000000000006</v>
      </c>
      <c r="T47" s="43">
        <v>60</v>
      </c>
      <c r="U47" s="68">
        <v>76.290000000000006</v>
      </c>
      <c r="V47" s="43">
        <v>60</v>
      </c>
      <c r="W47" s="68">
        <v>77.549000000000007</v>
      </c>
      <c r="X47" s="71">
        <v>60</v>
      </c>
      <c r="Y47" s="68">
        <v>75.864999999999995</v>
      </c>
      <c r="Z47" s="71">
        <v>60</v>
      </c>
      <c r="AA47" s="68">
        <v>76.180000000000007</v>
      </c>
      <c r="AB47" s="39">
        <f>F6/D6</f>
        <v>0.74857583447491149</v>
      </c>
      <c r="AD47" s="2"/>
      <c r="AE47" s="2"/>
      <c r="AF47" s="2"/>
      <c r="AG47" s="2"/>
      <c r="AH47" s="2"/>
      <c r="AI47" s="2"/>
      <c r="AJ47" s="2"/>
      <c r="AK47" s="2"/>
    </row>
    <row r="48" spans="2:37" ht="16">
      <c r="B48" s="40">
        <v>77</v>
      </c>
      <c r="C48" s="41" t="s">
        <v>186</v>
      </c>
      <c r="D48" s="57">
        <v>10</v>
      </c>
      <c r="E48" s="42">
        <f t="shared" ref="E48:E49" si="24">G48*0.5+I48*0.125+K48*0.125+M48*0.125+O48*0.125</f>
        <v>102.76224482921245</v>
      </c>
      <c r="F48" s="42">
        <f t="shared" si="21"/>
        <v>138.298</v>
      </c>
      <c r="G48" s="42">
        <f>F48*AB48</f>
        <v>103.52654075621132</v>
      </c>
      <c r="H48" s="42">
        <f>SUM(T48:U48)</f>
        <v>136.43099999999998</v>
      </c>
      <c r="I48" s="42">
        <f>H48*AB48</f>
        <v>102.12894967324664</v>
      </c>
      <c r="J48" s="42">
        <f>SUM(V48:W48)</f>
        <v>136.65</v>
      </c>
      <c r="K48" s="42">
        <f>J48*AB48</f>
        <v>102.29288778099667</v>
      </c>
      <c r="L48" s="69">
        <f t="shared" si="22"/>
        <v>135.857</v>
      </c>
      <c r="M48" s="69">
        <f>L48*AB48</f>
        <v>101.69926714425804</v>
      </c>
      <c r="N48" s="69">
        <f t="shared" si="23"/>
        <v>136.08600000000001</v>
      </c>
      <c r="O48" s="69">
        <f>N48*AB48</f>
        <v>101.87069101035281</v>
      </c>
      <c r="P48" s="39"/>
      <c r="Q48" s="39"/>
      <c r="R48" s="43">
        <v>60</v>
      </c>
      <c r="S48" s="44">
        <v>78.298000000000002</v>
      </c>
      <c r="T48" s="43">
        <v>60</v>
      </c>
      <c r="U48" s="68">
        <v>76.430999999999997</v>
      </c>
      <c r="V48" s="43">
        <v>60</v>
      </c>
      <c r="W48" s="68">
        <v>76.650000000000006</v>
      </c>
      <c r="X48" s="71">
        <v>60</v>
      </c>
      <c r="Y48" s="68">
        <v>75.856999999999999</v>
      </c>
      <c r="Z48" s="71">
        <v>60</v>
      </c>
      <c r="AA48" s="68">
        <v>76.085999999999999</v>
      </c>
      <c r="AB48" s="39">
        <f>F6/D6</f>
        <v>0.74857583447491149</v>
      </c>
      <c r="AD48" s="2"/>
      <c r="AE48" s="2"/>
      <c r="AF48" s="2"/>
      <c r="AG48" s="2"/>
      <c r="AH48" s="2"/>
      <c r="AI48" s="2"/>
      <c r="AJ48" s="2"/>
      <c r="AK48" s="2"/>
    </row>
    <row r="49" spans="1:37" ht="16">
      <c r="B49" s="47">
        <v>88</v>
      </c>
      <c r="C49" s="48" t="s">
        <v>146</v>
      </c>
      <c r="D49" s="59">
        <v>16</v>
      </c>
      <c r="E49" s="49">
        <f t="shared" si="24"/>
        <v>104.0499824084679</v>
      </c>
      <c r="F49" s="49">
        <f t="shared" si="21"/>
        <v>141.49</v>
      </c>
      <c r="G49" s="49">
        <f>F49*AB49</f>
        <v>105.91599481985523</v>
      </c>
      <c r="H49" s="49">
        <f>SUM(T49:U49)</f>
        <v>136.44</v>
      </c>
      <c r="I49" s="49">
        <f>H49*AB49</f>
        <v>102.13568685575692</v>
      </c>
      <c r="J49" s="49">
        <f>SUM(V49:W49)</f>
        <v>136.86500000000001</v>
      </c>
      <c r="K49" s="49">
        <f>J49*AB49</f>
        <v>102.45383158540876</v>
      </c>
      <c r="L49" s="93">
        <f t="shared" si="22"/>
        <v>135.9</v>
      </c>
      <c r="M49" s="93">
        <f>L49*AB49</f>
        <v>101.73145590514048</v>
      </c>
      <c r="N49" s="93">
        <f t="shared" si="23"/>
        <v>136.81299999999999</v>
      </c>
      <c r="O49" s="93">
        <f>N49*AB49</f>
        <v>102.41490564201605</v>
      </c>
      <c r="P49" s="39"/>
      <c r="Q49" s="39"/>
      <c r="R49" s="43">
        <v>60</v>
      </c>
      <c r="S49" s="44">
        <v>81.489999999999995</v>
      </c>
      <c r="T49" s="43">
        <v>60</v>
      </c>
      <c r="U49" s="68">
        <v>76.44</v>
      </c>
      <c r="V49" s="43">
        <v>60</v>
      </c>
      <c r="W49" s="68">
        <v>76.864999999999995</v>
      </c>
      <c r="X49" s="71">
        <v>60</v>
      </c>
      <c r="Y49" s="68">
        <v>75.900000000000006</v>
      </c>
      <c r="Z49" s="71">
        <v>60</v>
      </c>
      <c r="AA49" s="68">
        <v>76.813000000000002</v>
      </c>
      <c r="AB49" s="39">
        <f>F6/D6</f>
        <v>0.74857583447491149</v>
      </c>
      <c r="AD49" s="2"/>
      <c r="AE49" s="2"/>
      <c r="AF49" s="2"/>
      <c r="AG49" s="2"/>
      <c r="AH49" s="2"/>
      <c r="AI49" s="2"/>
      <c r="AJ49" s="2"/>
      <c r="AK49" s="2"/>
    </row>
    <row r="50" spans="1:37" ht="16" thickBot="1"/>
    <row r="51" spans="1:37" ht="17" thickBot="1">
      <c r="B51" s="105" t="s">
        <v>65</v>
      </c>
      <c r="C51" s="106"/>
      <c r="D51" s="107" t="s">
        <v>90</v>
      </c>
      <c r="E51" s="108"/>
    </row>
    <row r="52" spans="1:37" ht="17" thickBot="1">
      <c r="B52" s="105" t="s">
        <v>66</v>
      </c>
      <c r="C52" s="106"/>
      <c r="D52" s="107" t="s">
        <v>91</v>
      </c>
      <c r="E52" s="108"/>
    </row>
    <row r="53" spans="1:37" ht="17" thickBot="1">
      <c r="B53" s="105" t="s">
        <v>63</v>
      </c>
      <c r="C53" s="106"/>
      <c r="D53" s="109">
        <f>AVERAGE(E57,E58)</f>
        <v>103.09540786154341</v>
      </c>
      <c r="E53" s="110"/>
    </row>
    <row r="54" spans="1:37" ht="17" thickBot="1">
      <c r="B54" s="105" t="s">
        <v>64</v>
      </c>
      <c r="C54" s="106"/>
      <c r="D54" s="107" t="s">
        <v>113</v>
      </c>
      <c r="E54" s="108"/>
    </row>
    <row r="55" spans="1:37" ht="6" customHeight="1"/>
    <row r="56" spans="1:37" ht="17">
      <c r="B56" s="35" t="s">
        <v>48</v>
      </c>
      <c r="C56" s="35" t="s">
        <v>46</v>
      </c>
      <c r="D56" s="35" t="s">
        <v>69</v>
      </c>
      <c r="E56" s="35" t="s">
        <v>50</v>
      </c>
      <c r="F56" s="35" t="s">
        <v>51</v>
      </c>
      <c r="G56" s="35" t="s">
        <v>47</v>
      </c>
      <c r="H56" s="35" t="s">
        <v>52</v>
      </c>
      <c r="I56" s="35" t="s">
        <v>47</v>
      </c>
      <c r="J56" s="35" t="s">
        <v>53</v>
      </c>
      <c r="K56" s="35" t="s">
        <v>47</v>
      </c>
      <c r="L56" s="35" t="s">
        <v>54</v>
      </c>
      <c r="M56" s="35" t="s">
        <v>47</v>
      </c>
      <c r="N56" s="35" t="s">
        <v>55</v>
      </c>
      <c r="O56" s="35" t="s">
        <v>47</v>
      </c>
      <c r="R56" s="39" t="s">
        <v>56</v>
      </c>
      <c r="S56" s="39"/>
      <c r="T56" s="39" t="s">
        <v>57</v>
      </c>
      <c r="U56" s="39"/>
      <c r="V56" s="39" t="s">
        <v>58</v>
      </c>
      <c r="W56" s="73"/>
      <c r="X56" s="73" t="s">
        <v>59</v>
      </c>
      <c r="Y56" s="73"/>
      <c r="Z56" s="73" t="s">
        <v>60</v>
      </c>
      <c r="AA56" s="73"/>
      <c r="AB56" s="39" t="s">
        <v>49</v>
      </c>
    </row>
    <row r="57" spans="1:37" ht="16">
      <c r="B57" s="40">
        <v>4</v>
      </c>
      <c r="C57" s="41" t="s">
        <v>187</v>
      </c>
      <c r="D57" s="57">
        <v>15</v>
      </c>
      <c r="E57" s="42">
        <f>G57*0.5+I57*0.125+K57*0.125+M57*0.125+O57*0.125</f>
        <v>103.7773136607604</v>
      </c>
      <c r="F57" s="42">
        <f>SUM(R57:S57)</f>
        <v>139.506</v>
      </c>
      <c r="G57" s="42">
        <f>F57*AB57</f>
        <v>104.430820364257</v>
      </c>
      <c r="H57" s="42">
        <f>SUM(T57:U57)</f>
        <v>137.53800000000001</v>
      </c>
      <c r="I57" s="42">
        <f>H57*AB57</f>
        <v>102.95762312201039</v>
      </c>
      <c r="J57" s="42">
        <f>SUM(V57:W57)</f>
        <v>137.84300000000002</v>
      </c>
      <c r="K57" s="42">
        <f>J57*AB57</f>
        <v>103.18593875152524</v>
      </c>
      <c r="L57" s="42">
        <f>SUM(X57:Y57)</f>
        <v>137.81399999999999</v>
      </c>
      <c r="M57" s="42">
        <f>L57*AB57</f>
        <v>103.16423005232545</v>
      </c>
      <c r="N57" s="42">
        <f>SUM(Z57:AA57)</f>
        <v>137.845</v>
      </c>
      <c r="O57" s="42">
        <f>N57*AB57</f>
        <v>103.18743590319417</v>
      </c>
      <c r="R57" s="43">
        <v>60</v>
      </c>
      <c r="S57" s="44">
        <v>79.506</v>
      </c>
      <c r="T57" s="43">
        <v>60</v>
      </c>
      <c r="U57" s="68">
        <v>77.537999999999997</v>
      </c>
      <c r="V57" s="43">
        <v>60</v>
      </c>
      <c r="W57" s="68">
        <v>77.843000000000004</v>
      </c>
      <c r="X57" s="71">
        <v>60</v>
      </c>
      <c r="Y57" s="68">
        <v>77.813999999999993</v>
      </c>
      <c r="Z57" s="71">
        <v>60</v>
      </c>
      <c r="AA57" s="68">
        <v>77.844999999999999</v>
      </c>
      <c r="AB57" s="39">
        <f>F6/D6</f>
        <v>0.74857583447491149</v>
      </c>
    </row>
    <row r="58" spans="1:37" ht="16">
      <c r="B58" s="45">
        <v>44</v>
      </c>
      <c r="C58" s="36" t="s">
        <v>125</v>
      </c>
      <c r="D58" s="58">
        <v>8</v>
      </c>
      <c r="E58" s="46">
        <f>G58*0.5+I58*0.125+K58*0.125+M58*0.125+O58*0.125</f>
        <v>102.41350206232643</v>
      </c>
      <c r="F58" s="46">
        <f>SUM(R58:S58)</f>
        <v>137.63900000000001</v>
      </c>
      <c r="G58" s="46">
        <f>F58*AB58</f>
        <v>103.03322928129235</v>
      </c>
      <c r="H58" s="70">
        <f>SUM(T58:U58)</f>
        <v>136.61099999999999</v>
      </c>
      <c r="I58" s="70">
        <f>H58*AB58</f>
        <v>102.26369332345213</v>
      </c>
      <c r="J58" s="70">
        <f>SUM(V58:W58)</f>
        <v>137.286</v>
      </c>
      <c r="K58" s="70">
        <f>J58*AB58</f>
        <v>102.7689820117227</v>
      </c>
      <c r="L58" s="46">
        <f>SUM(X58:Y58)</f>
        <v>134.488</v>
      </c>
      <c r="M58" s="46">
        <f>L58*AB58</f>
        <v>100.6744668268619</v>
      </c>
      <c r="N58" s="70">
        <f>SUM(Z58:AA58)</f>
        <v>135.548</v>
      </c>
      <c r="O58" s="70">
        <f>N58*AB58</f>
        <v>101.46795721140531</v>
      </c>
      <c r="P58" s="72"/>
      <c r="Q58" s="72"/>
      <c r="R58" s="71">
        <v>60</v>
      </c>
      <c r="S58" s="68">
        <v>77.638999999999996</v>
      </c>
      <c r="T58" s="71">
        <v>60</v>
      </c>
      <c r="U58" s="68">
        <v>76.611000000000004</v>
      </c>
      <c r="V58" s="71">
        <v>60</v>
      </c>
      <c r="W58" s="68">
        <v>77.286000000000001</v>
      </c>
      <c r="X58" s="71">
        <v>60</v>
      </c>
      <c r="Y58" s="68">
        <v>74.488</v>
      </c>
      <c r="Z58" s="71">
        <v>60</v>
      </c>
      <c r="AA58" s="68">
        <v>75.548000000000002</v>
      </c>
      <c r="AB58" s="39">
        <f>F6/D6</f>
        <v>0.74857583447491149</v>
      </c>
    </row>
    <row r="64" spans="1:37" s="1" customFormat="1">
      <c r="A64" s="2"/>
      <c r="B64" s="2"/>
      <c r="E64" s="2"/>
      <c r="F64" s="2"/>
      <c r="G64" s="2"/>
      <c r="H64" s="2"/>
      <c r="I64" s="2"/>
      <c r="J64" s="2"/>
      <c r="R64" s="2"/>
      <c r="Y64" s="72"/>
      <c r="AA64" s="72"/>
    </row>
    <row r="65" spans="2:27" s="1" customFormat="1">
      <c r="B65" s="2"/>
      <c r="E65" s="2"/>
      <c r="F65" s="2"/>
      <c r="G65" s="2"/>
      <c r="H65" s="2"/>
      <c r="I65" s="2"/>
      <c r="J65" s="2"/>
      <c r="Y65" s="72"/>
      <c r="AA65" s="72"/>
    </row>
    <row r="66" spans="2:27" s="1" customFormat="1">
      <c r="B66" s="2"/>
      <c r="E66" s="2"/>
      <c r="F66" s="2"/>
      <c r="G66" s="2"/>
      <c r="H66" s="2"/>
      <c r="I66" s="2"/>
      <c r="J66" s="2"/>
      <c r="Y66" s="72"/>
      <c r="AA66" s="72"/>
    </row>
    <row r="67" spans="2:27" s="1" customFormat="1">
      <c r="B67" s="2"/>
      <c r="E67" s="2"/>
      <c r="F67" s="2"/>
      <c r="G67" s="2"/>
      <c r="H67" s="2"/>
      <c r="I67" s="2"/>
      <c r="J67" s="2"/>
      <c r="Y67" s="72"/>
      <c r="AA67" s="72"/>
    </row>
    <row r="68" spans="2:27" s="1" customFormat="1">
      <c r="B68" s="2"/>
      <c r="E68" s="2"/>
      <c r="F68" s="2"/>
      <c r="G68" s="2"/>
      <c r="H68" s="2"/>
      <c r="I68" s="2"/>
      <c r="J68" s="2"/>
      <c r="Y68" s="72"/>
      <c r="AA68" s="72"/>
    </row>
    <row r="69" spans="2:27" s="1" customFormat="1">
      <c r="B69" s="2"/>
      <c r="E69" s="2"/>
      <c r="F69" s="2"/>
      <c r="G69" s="2"/>
      <c r="H69" s="2"/>
      <c r="I69" s="2"/>
      <c r="J69" s="2"/>
      <c r="Y69" s="72"/>
      <c r="AA69" s="72"/>
    </row>
    <row r="70" spans="2:27" s="1" customFormat="1" ht="17">
      <c r="B70" s="38"/>
      <c r="C70" s="37"/>
      <c r="D70" s="37"/>
      <c r="E70" s="37"/>
      <c r="F70" s="37"/>
      <c r="G70" s="37"/>
      <c r="H70" s="37"/>
      <c r="I70" s="37"/>
      <c r="J70" s="2"/>
      <c r="Y70" s="72"/>
      <c r="AA70" s="72"/>
    </row>
    <row r="71" spans="2:27" s="1" customFormat="1">
      <c r="B71" s="2"/>
      <c r="E71" s="2"/>
      <c r="F71" s="2"/>
      <c r="G71" s="2"/>
      <c r="H71" s="2"/>
      <c r="I71" s="2"/>
      <c r="J71" s="2"/>
      <c r="Y71" s="72"/>
      <c r="AA71" s="72"/>
    </row>
    <row r="72" spans="2:27" s="1" customFormat="1">
      <c r="B72" s="2"/>
      <c r="E72" s="2"/>
      <c r="F72" s="2"/>
      <c r="G72" s="2"/>
      <c r="H72" s="2"/>
      <c r="I72" s="2"/>
      <c r="J72" s="2"/>
      <c r="Y72" s="72"/>
      <c r="AA72" s="72"/>
    </row>
    <row r="73" spans="2:27" s="1" customFormat="1">
      <c r="B73" s="2"/>
      <c r="E73" s="2"/>
      <c r="F73" s="2"/>
      <c r="G73" s="2"/>
      <c r="H73" s="2"/>
      <c r="I73" s="2"/>
      <c r="J73" s="2"/>
      <c r="Y73" s="72"/>
      <c r="AA73" s="72"/>
    </row>
    <row r="74" spans="2:27" s="1" customFormat="1">
      <c r="B74" s="2"/>
      <c r="E74" s="2"/>
      <c r="F74" s="2"/>
      <c r="G74" s="2"/>
      <c r="H74" s="2"/>
      <c r="I74" s="2"/>
      <c r="J74" s="2"/>
      <c r="Y74" s="72"/>
      <c r="AA74" s="72"/>
    </row>
    <row r="75" spans="2:27" s="1" customFormat="1">
      <c r="B75" s="2"/>
      <c r="E75" s="2"/>
      <c r="F75" s="2"/>
      <c r="G75" s="2"/>
      <c r="H75" s="2"/>
      <c r="I75" s="2"/>
      <c r="J75" s="2"/>
      <c r="Y75" s="72"/>
      <c r="AA75" s="72"/>
    </row>
    <row r="76" spans="2:27" s="1" customFormat="1">
      <c r="B76" s="2"/>
      <c r="E76" s="2"/>
      <c r="F76" s="2"/>
      <c r="G76" s="2"/>
      <c r="H76" s="2"/>
      <c r="I76" s="2"/>
      <c r="J76" s="2"/>
      <c r="Y76" s="72"/>
      <c r="AA76" s="72"/>
    </row>
    <row r="77" spans="2:27" s="1" customFormat="1">
      <c r="B77" s="2"/>
      <c r="E77" s="2"/>
      <c r="F77" s="2"/>
      <c r="G77" s="2"/>
      <c r="H77" s="2"/>
      <c r="I77" s="2"/>
      <c r="J77" s="2"/>
      <c r="Y77" s="72"/>
      <c r="AA77" s="72"/>
    </row>
    <row r="78" spans="2:27" s="1" customFormat="1">
      <c r="B78" s="2"/>
      <c r="E78" s="2"/>
      <c r="F78" s="2"/>
      <c r="G78" s="2"/>
      <c r="H78" s="2"/>
      <c r="I78" s="2"/>
      <c r="J78" s="2"/>
      <c r="Y78" s="72"/>
      <c r="AA78" s="72"/>
    </row>
    <row r="79" spans="2:27" s="1" customFormat="1">
      <c r="B79" s="2"/>
      <c r="E79" s="2"/>
      <c r="F79" s="2"/>
      <c r="G79" s="2"/>
      <c r="H79" s="2"/>
      <c r="I79" s="2"/>
      <c r="J79" s="2"/>
      <c r="Y79" s="72"/>
      <c r="AA79" s="72"/>
    </row>
  </sheetData>
  <mergeCells count="46">
    <mergeCell ref="B53:C53"/>
    <mergeCell ref="D53:E53"/>
    <mergeCell ref="B54:C54"/>
    <mergeCell ref="D54:E54"/>
    <mergeCell ref="B43:C43"/>
    <mergeCell ref="D43:E43"/>
    <mergeCell ref="B51:C51"/>
    <mergeCell ref="D51:E51"/>
    <mergeCell ref="B52:C52"/>
    <mergeCell ref="D52:E52"/>
    <mergeCell ref="B40:C40"/>
    <mergeCell ref="D40:E40"/>
    <mergeCell ref="B41:C41"/>
    <mergeCell ref="D41:E41"/>
    <mergeCell ref="B42:C42"/>
    <mergeCell ref="D42:E42"/>
    <mergeCell ref="B30:C30"/>
    <mergeCell ref="D30:E30"/>
    <mergeCell ref="B31:C31"/>
    <mergeCell ref="D31:E31"/>
    <mergeCell ref="B32:C32"/>
    <mergeCell ref="D32:E32"/>
    <mergeCell ref="B20:C20"/>
    <mergeCell ref="D20:E20"/>
    <mergeCell ref="B21:C21"/>
    <mergeCell ref="D21:E21"/>
    <mergeCell ref="B29:C29"/>
    <mergeCell ref="D29:E29"/>
    <mergeCell ref="B11:C11"/>
    <mergeCell ref="D11:E11"/>
    <mergeCell ref="B18:C18"/>
    <mergeCell ref="D18:E18"/>
    <mergeCell ref="B19:C19"/>
    <mergeCell ref="D19:E19"/>
    <mergeCell ref="B8:C8"/>
    <mergeCell ref="D8:E8"/>
    <mergeCell ref="B9:C9"/>
    <mergeCell ref="D9:E9"/>
    <mergeCell ref="B10:C10"/>
    <mergeCell ref="D10:E10"/>
    <mergeCell ref="B2:O2"/>
    <mergeCell ref="B3:I3"/>
    <mergeCell ref="B5:C5"/>
    <mergeCell ref="D5:E5"/>
    <mergeCell ref="B6:C6"/>
    <mergeCell ref="D6:E6"/>
  </mergeCells>
  <phoneticPr fontId="18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3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AF22"/>
  <sheetViews>
    <sheetView zoomScale="50" zoomScaleNormal="74" workbookViewId="0">
      <selection activeCell="N47" sqref="N47"/>
    </sheetView>
  </sheetViews>
  <sheetFormatPr baseColWidth="10" defaultColWidth="8.83203125" defaultRowHeight="17"/>
  <cols>
    <col min="1" max="1" width="2" style="4" customWidth="1"/>
    <col min="2" max="6" width="20.83203125" style="4" customWidth="1"/>
    <col min="7" max="10" width="20.83203125" style="16" customWidth="1"/>
    <col min="11" max="14" width="20.83203125" style="4" customWidth="1"/>
    <col min="15" max="15" width="20" style="4" bestFit="1" customWidth="1"/>
    <col min="16" max="17" width="9" style="4" bestFit="1" customWidth="1"/>
    <col min="18" max="21" width="8.83203125" style="4"/>
    <col min="22" max="22" width="12.83203125" style="4" bestFit="1" customWidth="1"/>
    <col min="23" max="25" width="8.83203125" style="4"/>
    <col min="26" max="29" width="9" style="4" bestFit="1" customWidth="1"/>
    <col min="30" max="30" width="8.83203125" style="6"/>
    <col min="31" max="31" width="9" style="6" bestFit="1" customWidth="1"/>
    <col min="32" max="32" width="8.83203125" style="6"/>
    <col min="33" max="16384" width="8.83203125" style="4"/>
  </cols>
  <sheetData>
    <row r="2" spans="2:32">
      <c r="B2" s="123" t="s">
        <v>0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U2" s="4" t="s">
        <v>1</v>
      </c>
      <c r="V2" s="5">
        <v>1.1574074074074101E-5</v>
      </c>
    </row>
    <row r="3" spans="2:32"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8" t="s">
        <v>7</v>
      </c>
      <c r="H3" s="8" t="s">
        <v>8</v>
      </c>
      <c r="I3" s="8" t="s">
        <v>9</v>
      </c>
      <c r="J3" s="8" t="s">
        <v>10</v>
      </c>
      <c r="K3" s="9" t="s">
        <v>11</v>
      </c>
      <c r="L3" s="9" t="s">
        <v>12</v>
      </c>
      <c r="M3" s="7" t="s">
        <v>13</v>
      </c>
      <c r="N3" s="7" t="s">
        <v>14</v>
      </c>
      <c r="AB3" s="4" t="s">
        <v>15</v>
      </c>
    </row>
    <row r="4" spans="2:32">
      <c r="B4" s="10">
        <v>1</v>
      </c>
      <c r="C4" s="11" t="s">
        <v>16</v>
      </c>
      <c r="D4" s="10">
        <v>60</v>
      </c>
      <c r="E4" s="10">
        <v>1180</v>
      </c>
      <c r="F4" s="10" t="s">
        <v>17</v>
      </c>
      <c r="G4" s="12">
        <v>227.7</v>
      </c>
      <c r="H4" s="12">
        <v>64.349999999999994</v>
      </c>
      <c r="I4" s="12">
        <v>64.349999999999994</v>
      </c>
      <c r="J4" s="12">
        <v>147.30000000000001</v>
      </c>
      <c r="K4" s="13">
        <v>1.0744212962963001E-3</v>
      </c>
      <c r="L4" s="14">
        <f>(K4/$V$2)/($K$4/$V$2)*100</f>
        <v>100</v>
      </c>
      <c r="M4" s="12">
        <f t="shared" ref="M4:M16" si="0">$L$4-L4</f>
        <v>0</v>
      </c>
      <c r="N4" s="15">
        <f t="shared" ref="N4:N17" si="1">M4/$L$4</f>
        <v>0</v>
      </c>
      <c r="P4" s="4">
        <v>1</v>
      </c>
      <c r="Q4" s="16">
        <f t="shared" ref="Q4:Q17" si="2">ABS(M4)</f>
        <v>0</v>
      </c>
      <c r="Z4" s="4">
        <v>20</v>
      </c>
      <c r="AA4" s="4">
        <v>0.26</v>
      </c>
      <c r="AB4" s="17">
        <f>AA4/4</f>
        <v>6.5000000000000002E-2</v>
      </c>
      <c r="AC4" s="4">
        <f>AA4*10/20</f>
        <v>0.13</v>
      </c>
      <c r="AD4" s="6" t="s">
        <v>18</v>
      </c>
      <c r="AE4" s="18">
        <f>AA4*15/20</f>
        <v>0.19500000000000001</v>
      </c>
      <c r="AF4" s="6" t="s">
        <v>19</v>
      </c>
    </row>
    <row r="5" spans="2:32">
      <c r="B5" s="30">
        <v>2</v>
      </c>
      <c r="C5" s="19" t="s">
        <v>20</v>
      </c>
      <c r="D5" s="30">
        <v>60</v>
      </c>
      <c r="E5" s="3">
        <v>1200</v>
      </c>
      <c r="F5" s="30" t="s">
        <v>44</v>
      </c>
      <c r="G5" s="20">
        <v>227.2</v>
      </c>
      <c r="H5" s="31">
        <v>64.260000000000005</v>
      </c>
      <c r="I5" s="20">
        <v>64.260000000000005</v>
      </c>
      <c r="J5" s="31">
        <v>147</v>
      </c>
      <c r="K5" s="21">
        <v>1.07719907407407E-3</v>
      </c>
      <c r="L5" s="32">
        <f>(K5/$V$2)/($K$4/$V$2)*100</f>
        <v>100.25853711084707</v>
      </c>
      <c r="M5" s="20">
        <f t="shared" si="0"/>
        <v>-0.25853711084707243</v>
      </c>
      <c r="N5" s="33">
        <f t="shared" si="1"/>
        <v>-2.5853711084707241E-3</v>
      </c>
      <c r="P5" s="4">
        <v>2</v>
      </c>
      <c r="Q5" s="16">
        <f t="shared" si="2"/>
        <v>0.25853711084707243</v>
      </c>
      <c r="Z5" s="4">
        <v>40</v>
      </c>
      <c r="AA5" s="4">
        <v>0.54</v>
      </c>
      <c r="AB5" s="17">
        <f>AA5/8</f>
        <v>6.7500000000000004E-2</v>
      </c>
      <c r="AC5" s="16">
        <f>AA5*25/40</f>
        <v>0.33750000000000002</v>
      </c>
      <c r="AD5" s="6" t="s">
        <v>21</v>
      </c>
      <c r="AE5" s="18">
        <f>AA5*30/40</f>
        <v>0.40500000000000008</v>
      </c>
      <c r="AF5" s="6" t="s">
        <v>22</v>
      </c>
    </row>
    <row r="6" spans="2:32">
      <c r="B6" s="30">
        <v>3</v>
      </c>
      <c r="C6" s="19" t="s">
        <v>23</v>
      </c>
      <c r="D6" s="30">
        <v>60</v>
      </c>
      <c r="E6" s="3">
        <v>1220</v>
      </c>
      <c r="F6" s="30" t="s">
        <v>44</v>
      </c>
      <c r="G6" s="20">
        <v>226.6</v>
      </c>
      <c r="H6" s="31">
        <v>64.19</v>
      </c>
      <c r="I6" s="20">
        <v>64.19</v>
      </c>
      <c r="J6" s="31">
        <v>146.6</v>
      </c>
      <c r="K6" s="21">
        <v>1.0802083333333299E-3</v>
      </c>
      <c r="L6" s="32">
        <f t="shared" ref="L6:L11" si="3">(K6/$V$2)/($K$4/$V$2)*100</f>
        <v>100.53861898093221</v>
      </c>
      <c r="M6" s="20">
        <f t="shared" si="0"/>
        <v>-0.53861898093221328</v>
      </c>
      <c r="N6" s="33">
        <f t="shared" si="1"/>
        <v>-5.3861898093221332E-3</v>
      </c>
      <c r="O6" s="22"/>
      <c r="P6" s="4">
        <v>3</v>
      </c>
      <c r="Q6" s="16">
        <f t="shared" si="2"/>
        <v>0.53861898093221328</v>
      </c>
      <c r="Z6" s="4">
        <v>60</v>
      </c>
      <c r="AA6" s="4">
        <v>0.82</v>
      </c>
      <c r="AB6" s="17">
        <f>AA6/12</f>
        <v>6.8333333333333329E-2</v>
      </c>
      <c r="AC6" s="16">
        <f>AA6*55/60</f>
        <v>0.75166666666666659</v>
      </c>
      <c r="AD6" s="6" t="s">
        <v>24</v>
      </c>
      <c r="AE6" s="18">
        <f>AA6*45/60</f>
        <v>0.61499999999999999</v>
      </c>
      <c r="AF6" s="6" t="s">
        <v>25</v>
      </c>
    </row>
    <row r="7" spans="2:32">
      <c r="B7" s="30">
        <v>4</v>
      </c>
      <c r="C7" s="19" t="s">
        <v>26</v>
      </c>
      <c r="D7" s="30">
        <v>60</v>
      </c>
      <c r="E7" s="3">
        <v>1240</v>
      </c>
      <c r="F7" s="30" t="s">
        <v>44</v>
      </c>
      <c r="G7" s="20">
        <v>226</v>
      </c>
      <c r="H7" s="31">
        <v>64.05</v>
      </c>
      <c r="I7" s="20">
        <v>64.05</v>
      </c>
      <c r="J7" s="31">
        <v>146.4</v>
      </c>
      <c r="K7" s="21">
        <v>1.08321759259259E-3</v>
      </c>
      <c r="L7" s="32">
        <f t="shared" si="3"/>
        <v>100.81870085101741</v>
      </c>
      <c r="M7" s="20">
        <f t="shared" si="0"/>
        <v>-0.81870085101741097</v>
      </c>
      <c r="N7" s="33">
        <f t="shared" si="1"/>
        <v>-8.1870085101741104E-3</v>
      </c>
      <c r="O7" s="22"/>
      <c r="P7" s="4">
        <v>4</v>
      </c>
      <c r="Q7" s="16">
        <f t="shared" si="2"/>
        <v>0.81870085101741097</v>
      </c>
      <c r="Z7" s="4">
        <v>80</v>
      </c>
      <c r="AA7" s="4">
        <v>1.1100000000000001</v>
      </c>
      <c r="AB7" s="17">
        <f>AA7/16</f>
        <v>6.9375000000000006E-2</v>
      </c>
    </row>
    <row r="8" spans="2:32">
      <c r="B8" s="30">
        <v>5</v>
      </c>
      <c r="C8" s="19" t="s">
        <v>27</v>
      </c>
      <c r="D8" s="30">
        <v>60</v>
      </c>
      <c r="E8" s="3">
        <v>1260</v>
      </c>
      <c r="F8" s="30" t="s">
        <v>17</v>
      </c>
      <c r="G8" s="20">
        <v>225.5</v>
      </c>
      <c r="H8" s="31">
        <v>63.9</v>
      </c>
      <c r="I8" s="20">
        <v>63.9</v>
      </c>
      <c r="J8" s="31">
        <v>145.9</v>
      </c>
      <c r="K8" s="21">
        <v>1.0863425925925899E-3</v>
      </c>
      <c r="L8" s="32">
        <f t="shared" si="3"/>
        <v>101.10955510072115</v>
      </c>
      <c r="M8" s="20">
        <f t="shared" si="0"/>
        <v>-1.1095551007211526</v>
      </c>
      <c r="N8" s="33">
        <f t="shared" si="1"/>
        <v>-1.1095551007211525E-2</v>
      </c>
      <c r="O8" s="22"/>
      <c r="P8" s="4">
        <v>5</v>
      </c>
      <c r="Q8" s="16">
        <f t="shared" si="2"/>
        <v>1.1095551007211526</v>
      </c>
      <c r="Z8" s="4">
        <v>100</v>
      </c>
      <c r="AA8" s="4">
        <v>1.38</v>
      </c>
      <c r="AB8" s="17">
        <f>AA8/20</f>
        <v>6.8999999999999992E-2</v>
      </c>
    </row>
    <row r="9" spans="2:32">
      <c r="B9" s="30">
        <v>6</v>
      </c>
      <c r="C9" s="19" t="s">
        <v>28</v>
      </c>
      <c r="D9" s="30">
        <v>60</v>
      </c>
      <c r="E9" s="3">
        <v>1280</v>
      </c>
      <c r="F9" s="30" t="s">
        <v>44</v>
      </c>
      <c r="G9" s="20">
        <v>224.9</v>
      </c>
      <c r="H9" s="31">
        <v>63.8</v>
      </c>
      <c r="I9" s="20">
        <v>63.8</v>
      </c>
      <c r="J9" s="31">
        <v>145.6</v>
      </c>
      <c r="K9" s="21">
        <v>1.08923611111111E-3</v>
      </c>
      <c r="L9" s="32">
        <f t="shared" si="3"/>
        <v>101.37886459118772</v>
      </c>
      <c r="M9" s="20">
        <f t="shared" si="0"/>
        <v>-1.3788645911877211</v>
      </c>
      <c r="N9" s="33">
        <f t="shared" si="1"/>
        <v>-1.3788645911877211E-2</v>
      </c>
      <c r="O9" s="22"/>
      <c r="P9" s="4">
        <v>6</v>
      </c>
      <c r="Q9" s="16">
        <f t="shared" si="2"/>
        <v>1.3788645911877211</v>
      </c>
      <c r="Z9" s="4">
        <v>120</v>
      </c>
      <c r="AA9" s="4">
        <v>1.65</v>
      </c>
      <c r="AB9" s="17">
        <f>AA9/24</f>
        <v>6.8749999999999992E-2</v>
      </c>
    </row>
    <row r="10" spans="2:32">
      <c r="B10" s="30">
        <v>7</v>
      </c>
      <c r="C10" s="19" t="s">
        <v>29</v>
      </c>
      <c r="D10" s="30">
        <v>60</v>
      </c>
      <c r="E10" s="3">
        <v>1300</v>
      </c>
      <c r="F10" s="30" t="s">
        <v>17</v>
      </c>
      <c r="G10" s="20">
        <v>224.3</v>
      </c>
      <c r="H10" s="31">
        <v>63.68</v>
      </c>
      <c r="I10" s="20">
        <v>63.68</v>
      </c>
      <c r="J10" s="31">
        <v>145.30000000000001</v>
      </c>
      <c r="K10" s="21">
        <v>1.09212962962963E-3</v>
      </c>
      <c r="L10" s="32">
        <f t="shared" si="3"/>
        <v>101.64817408165432</v>
      </c>
      <c r="M10" s="20">
        <f t="shared" si="0"/>
        <v>-1.648174081654318</v>
      </c>
      <c r="N10" s="33">
        <f t="shared" si="1"/>
        <v>-1.6481740816543178E-2</v>
      </c>
      <c r="O10" s="22"/>
      <c r="P10" s="4">
        <v>7</v>
      </c>
      <c r="Q10" s="16">
        <f t="shared" si="2"/>
        <v>1.648174081654318</v>
      </c>
    </row>
    <row r="11" spans="2:32">
      <c r="B11" s="30">
        <v>8</v>
      </c>
      <c r="C11" s="19" t="s">
        <v>30</v>
      </c>
      <c r="D11" s="30">
        <v>50</v>
      </c>
      <c r="E11" s="3">
        <v>1180</v>
      </c>
      <c r="F11" s="30" t="s">
        <v>17</v>
      </c>
      <c r="G11" s="20">
        <v>227.8</v>
      </c>
      <c r="H11" s="31">
        <v>64.510000000000005</v>
      </c>
      <c r="I11" s="20">
        <v>64.510000000000005</v>
      </c>
      <c r="J11" s="31">
        <v>147.69999999999999</v>
      </c>
      <c r="K11" s="21">
        <v>1.0718749999999999E-3</v>
      </c>
      <c r="L11" s="32">
        <f t="shared" si="3"/>
        <v>99.763007648389177</v>
      </c>
      <c r="M11" s="20">
        <f t="shared" si="0"/>
        <v>0.23699235161082299</v>
      </c>
      <c r="N11" s="33">
        <f t="shared" si="1"/>
        <v>2.3699235161082298E-3</v>
      </c>
      <c r="P11" s="4">
        <v>1</v>
      </c>
      <c r="Q11" s="16">
        <f>-(M11)+$M$11</f>
        <v>0</v>
      </c>
    </row>
    <row r="12" spans="2:32">
      <c r="B12" s="10">
        <v>9</v>
      </c>
      <c r="C12" s="11" t="s">
        <v>16</v>
      </c>
      <c r="D12" s="10">
        <v>60</v>
      </c>
      <c r="E12" s="10">
        <v>1180</v>
      </c>
      <c r="F12" s="10" t="s">
        <v>17</v>
      </c>
      <c r="G12" s="12">
        <v>227.7</v>
      </c>
      <c r="H12" s="12">
        <v>64.349999999999994</v>
      </c>
      <c r="I12" s="12">
        <v>64.349999999999994</v>
      </c>
      <c r="J12" s="12">
        <v>147.30000000000001</v>
      </c>
      <c r="K12" s="13">
        <v>1.0744212962963001E-3</v>
      </c>
      <c r="L12" s="14">
        <f t="shared" ref="L12:L17" si="4">(K12/$V$2)/($K$4/$V$2)*100</f>
        <v>100</v>
      </c>
      <c r="M12" s="12">
        <f t="shared" si="0"/>
        <v>0</v>
      </c>
      <c r="N12" s="15">
        <f t="shared" si="1"/>
        <v>0</v>
      </c>
      <c r="P12" s="4">
        <v>2</v>
      </c>
      <c r="Q12" s="16">
        <f>-(M12)+$M$11</f>
        <v>0.23699235161082299</v>
      </c>
    </row>
    <row r="13" spans="2:32">
      <c r="B13" s="30">
        <v>10</v>
      </c>
      <c r="C13" s="19" t="s">
        <v>31</v>
      </c>
      <c r="D13" s="30">
        <v>70</v>
      </c>
      <c r="E13" s="3">
        <v>1180</v>
      </c>
      <c r="F13" s="30" t="s">
        <v>17</v>
      </c>
      <c r="G13" s="20">
        <v>227.6</v>
      </c>
      <c r="H13" s="31">
        <v>64.37</v>
      </c>
      <c r="I13" s="20">
        <v>64.37</v>
      </c>
      <c r="J13" s="31">
        <v>146.9</v>
      </c>
      <c r="K13" s="21">
        <v>1.0767361111111099E-3</v>
      </c>
      <c r="L13" s="32">
        <f t="shared" si="4"/>
        <v>100.21544759237271</v>
      </c>
      <c r="M13" s="20">
        <f>$L$4-L13</f>
        <v>-0.21544759237271194</v>
      </c>
      <c r="N13" s="33">
        <f t="shared" si="1"/>
        <v>-2.1544759237271194E-3</v>
      </c>
      <c r="P13" s="4">
        <v>3</v>
      </c>
      <c r="Q13" s="16">
        <f>-(M13)+$M$11</f>
        <v>0.45243994398353493</v>
      </c>
    </row>
    <row r="14" spans="2:32">
      <c r="B14" s="30">
        <v>11</v>
      </c>
      <c r="C14" s="19" t="s">
        <v>32</v>
      </c>
      <c r="D14" s="30">
        <v>80</v>
      </c>
      <c r="E14" s="3">
        <v>1180</v>
      </c>
      <c r="F14" s="30" t="s">
        <v>17</v>
      </c>
      <c r="G14" s="20">
        <v>227.5</v>
      </c>
      <c r="H14" s="31">
        <v>64.2</v>
      </c>
      <c r="I14" s="20">
        <v>64.2</v>
      </c>
      <c r="J14" s="31">
        <v>146.80000000000001</v>
      </c>
      <c r="K14" s="21">
        <v>1.0790509259259299E-3</v>
      </c>
      <c r="L14" s="32">
        <f t="shared" si="4"/>
        <v>100.43089518474633</v>
      </c>
      <c r="M14" s="20">
        <f>$L$4-L14</f>
        <v>-0.43089518474633337</v>
      </c>
      <c r="N14" s="33">
        <f t="shared" si="1"/>
        <v>-4.308951847463334E-3</v>
      </c>
      <c r="P14" s="4">
        <v>4</v>
      </c>
      <c r="Q14" s="16">
        <f>-(M14)+$M$11</f>
        <v>0.66788753635715636</v>
      </c>
    </row>
    <row r="15" spans="2:32">
      <c r="B15" s="10">
        <v>12</v>
      </c>
      <c r="C15" s="11" t="s">
        <v>16</v>
      </c>
      <c r="D15" s="10">
        <v>60</v>
      </c>
      <c r="E15" s="10">
        <v>1180</v>
      </c>
      <c r="F15" s="10" t="s">
        <v>17</v>
      </c>
      <c r="G15" s="12">
        <v>227.7</v>
      </c>
      <c r="H15" s="12">
        <v>64.349999999999994</v>
      </c>
      <c r="I15" s="12">
        <v>64.349999999999994</v>
      </c>
      <c r="J15" s="12">
        <v>147.19999999999999</v>
      </c>
      <c r="K15" s="13">
        <v>1.0744212962963001E-3</v>
      </c>
      <c r="L15" s="14">
        <f t="shared" si="4"/>
        <v>100</v>
      </c>
      <c r="M15" s="12">
        <f t="shared" si="0"/>
        <v>0</v>
      </c>
      <c r="N15" s="15">
        <f t="shared" si="1"/>
        <v>0</v>
      </c>
      <c r="P15" s="4">
        <v>1</v>
      </c>
      <c r="Q15" s="16">
        <f t="shared" si="2"/>
        <v>0</v>
      </c>
      <c r="AA15" s="16"/>
    </row>
    <row r="16" spans="2:32">
      <c r="B16" s="30">
        <v>13</v>
      </c>
      <c r="C16" s="19" t="s">
        <v>36</v>
      </c>
      <c r="D16" s="30">
        <v>60</v>
      </c>
      <c r="E16" s="3">
        <v>1180</v>
      </c>
      <c r="F16" s="34" t="s">
        <v>34</v>
      </c>
      <c r="G16" s="20">
        <v>225.3</v>
      </c>
      <c r="H16" s="31">
        <v>64.38</v>
      </c>
      <c r="I16" s="20">
        <v>64.38</v>
      </c>
      <c r="J16" s="31">
        <v>147.19999999999999</v>
      </c>
      <c r="K16" s="21">
        <f>K15*1.0048</f>
        <v>1.0795785185185223E-3</v>
      </c>
      <c r="L16" s="32">
        <f t="shared" si="4"/>
        <v>100.47999999999999</v>
      </c>
      <c r="M16" s="20">
        <f t="shared" si="0"/>
        <v>-0.47999999999998977</v>
      </c>
      <c r="N16" s="33">
        <f t="shared" si="1"/>
        <v>-4.7999999999998981E-3</v>
      </c>
      <c r="P16" s="4">
        <v>2</v>
      </c>
      <c r="Q16" s="16">
        <f t="shared" si="2"/>
        <v>0.47999999999998977</v>
      </c>
    </row>
    <row r="17" spans="2:27">
      <c r="B17" s="30">
        <v>14</v>
      </c>
      <c r="C17" s="19" t="s">
        <v>37</v>
      </c>
      <c r="D17" s="30">
        <v>60</v>
      </c>
      <c r="E17" s="3">
        <v>1180</v>
      </c>
      <c r="F17" s="34" t="s">
        <v>35</v>
      </c>
      <c r="G17" s="20">
        <v>222.8</v>
      </c>
      <c r="H17" s="31">
        <v>64.36</v>
      </c>
      <c r="I17" s="20">
        <v>64.36</v>
      </c>
      <c r="J17" s="31">
        <v>147.19999999999999</v>
      </c>
      <c r="K17" s="21">
        <f>K15*1.01008</f>
        <v>1.085251462962967E-3</v>
      </c>
      <c r="L17" s="32">
        <f t="shared" si="4"/>
        <v>101.00800000000004</v>
      </c>
      <c r="M17" s="20">
        <f>$L$4-L17</f>
        <v>-1.0080000000000382</v>
      </c>
      <c r="N17" s="33">
        <f t="shared" si="1"/>
        <v>-1.0080000000000382E-2</v>
      </c>
      <c r="P17" s="4">
        <v>3</v>
      </c>
      <c r="Q17" s="16">
        <f t="shared" si="2"/>
        <v>1.0080000000000382</v>
      </c>
      <c r="AA17" s="16"/>
    </row>
    <row r="18" spans="2:27">
      <c r="B18" s="30">
        <v>15</v>
      </c>
      <c r="C18" s="19" t="s">
        <v>38</v>
      </c>
      <c r="D18" s="30">
        <v>60</v>
      </c>
      <c r="E18" s="3">
        <v>1180</v>
      </c>
      <c r="F18" s="34" t="s">
        <v>39</v>
      </c>
      <c r="G18" s="20">
        <v>222.8</v>
      </c>
      <c r="H18" s="31">
        <v>64.36</v>
      </c>
      <c r="I18" s="20">
        <v>64.36</v>
      </c>
      <c r="J18" s="31">
        <v>147.19999999999999</v>
      </c>
      <c r="K18" s="21">
        <f>K15*1.015876</f>
        <v>1.0914788087963002E-3</v>
      </c>
      <c r="L18" s="32">
        <f t="shared" ref="L18:L21" si="5">(K18/$V$2)/($K$4/$V$2)*100</f>
        <v>101.58759999999999</v>
      </c>
      <c r="M18" s="20">
        <f t="shared" ref="M18:M21" si="6">$L$4-L18</f>
        <v>-1.5875999999999948</v>
      </c>
      <c r="N18" s="33">
        <f t="shared" ref="N18:N21" si="7">M18/$L$4</f>
        <v>-1.5875999999999949E-2</v>
      </c>
      <c r="P18" s="4">
        <v>4</v>
      </c>
      <c r="Q18" s="16">
        <f>ABS(M18)</f>
        <v>1.5875999999999948</v>
      </c>
    </row>
    <row r="19" spans="2:27">
      <c r="B19" s="10">
        <v>16</v>
      </c>
      <c r="C19" s="11" t="s">
        <v>16</v>
      </c>
      <c r="D19" s="10">
        <v>60</v>
      </c>
      <c r="E19" s="10">
        <v>1180</v>
      </c>
      <c r="F19" s="10" t="s">
        <v>17</v>
      </c>
      <c r="G19" s="12">
        <v>227.7</v>
      </c>
      <c r="H19" s="12">
        <v>64.349999999999994</v>
      </c>
      <c r="I19" s="12">
        <v>64.349999999999994</v>
      </c>
      <c r="J19" s="12">
        <v>147.19999999999999</v>
      </c>
      <c r="K19" s="13">
        <v>1.0744212962963001E-3</v>
      </c>
      <c r="L19" s="14">
        <f t="shared" si="5"/>
        <v>100</v>
      </c>
      <c r="M19" s="12">
        <f t="shared" si="6"/>
        <v>0</v>
      </c>
      <c r="N19" s="15">
        <f t="shared" si="7"/>
        <v>0</v>
      </c>
      <c r="P19" s="4">
        <v>1</v>
      </c>
      <c r="Q19" s="16">
        <f>ABS(M19)</f>
        <v>0</v>
      </c>
    </row>
    <row r="20" spans="2:27">
      <c r="B20" s="30">
        <v>17</v>
      </c>
      <c r="C20" s="19" t="s">
        <v>40</v>
      </c>
      <c r="D20" s="30">
        <v>60</v>
      </c>
      <c r="E20" s="3">
        <v>1180</v>
      </c>
      <c r="F20" s="34" t="s">
        <v>41</v>
      </c>
      <c r="G20" s="20">
        <v>225.3</v>
      </c>
      <c r="H20" s="31">
        <v>64.38</v>
      </c>
      <c r="I20" s="20">
        <v>64.38</v>
      </c>
      <c r="J20" s="31">
        <v>147.19999999999999</v>
      </c>
      <c r="K20" s="21">
        <f>K19*1.0069</f>
        <v>1.0818348032407444E-3</v>
      </c>
      <c r="L20" s="32">
        <f t="shared" si="5"/>
        <v>100.69</v>
      </c>
      <c r="M20" s="20">
        <f t="shared" si="6"/>
        <v>-0.68999999999999773</v>
      </c>
      <c r="N20" s="33">
        <f t="shared" si="7"/>
        <v>-6.8999999999999773E-3</v>
      </c>
      <c r="P20" s="4">
        <v>2</v>
      </c>
      <c r="Q20" s="16">
        <f>ABS(M20)</f>
        <v>0.68999999999999773</v>
      </c>
    </row>
    <row r="21" spans="2:27">
      <c r="B21" s="30">
        <v>18</v>
      </c>
      <c r="C21" s="19" t="s">
        <v>42</v>
      </c>
      <c r="D21" s="30">
        <v>60</v>
      </c>
      <c r="E21" s="3">
        <v>1180</v>
      </c>
      <c r="F21" s="34" t="s">
        <v>43</v>
      </c>
      <c r="G21" s="20">
        <v>222.8</v>
      </c>
      <c r="H21" s="31">
        <v>64.36</v>
      </c>
      <c r="I21" s="20">
        <v>64.36</v>
      </c>
      <c r="J21" s="31">
        <v>147.19999999999999</v>
      </c>
      <c r="K21" s="21">
        <f>K19*1.0146</f>
        <v>1.0901078472222261E-3</v>
      </c>
      <c r="L21" s="32">
        <f t="shared" si="5"/>
        <v>101.46000000000002</v>
      </c>
      <c r="M21" s="20">
        <f t="shared" si="6"/>
        <v>-1.4600000000000222</v>
      </c>
      <c r="N21" s="33">
        <f t="shared" si="7"/>
        <v>-1.4600000000000222E-2</v>
      </c>
      <c r="P21" s="4">
        <v>3</v>
      </c>
      <c r="Q21" s="16">
        <f>ABS(M21)</f>
        <v>1.4600000000000222</v>
      </c>
    </row>
    <row r="22" spans="2:27">
      <c r="B22" s="23"/>
      <c r="C22" s="24"/>
      <c r="D22" s="23"/>
      <c r="E22" s="23"/>
      <c r="F22" s="25"/>
      <c r="G22" s="26"/>
      <c r="H22" s="26"/>
      <c r="I22" s="26"/>
      <c r="J22" s="26"/>
      <c r="K22" s="27"/>
      <c r="L22" s="28"/>
      <c r="M22" s="26"/>
      <c r="N22" s="29"/>
    </row>
  </sheetData>
  <mergeCells count="1">
    <mergeCell ref="B2:N2"/>
  </mergeCells>
  <phoneticPr fontId="3" type="noConversion"/>
  <pageMargins left="0.69930555555555596" right="0.69930555555555596" top="0.75" bottom="0.75" header="0.3" footer="0.3"/>
  <pageSetup paperSize="9" orientation="portrait" horizontalDpi="2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A5D0A-02D0-44FE-B44A-48387CDB14F8}">
  <sheetPr>
    <pageSetUpPr fitToPage="1"/>
  </sheetPr>
  <dimension ref="A2:AK57"/>
  <sheetViews>
    <sheetView view="pageBreakPreview" zoomScaleNormal="91" zoomScaleSheetLayoutView="100" workbookViewId="0">
      <selection activeCell="I7" sqref="I7"/>
    </sheetView>
  </sheetViews>
  <sheetFormatPr baseColWidth="10" defaultColWidth="15.83203125" defaultRowHeight="15"/>
  <cols>
    <col min="1" max="1" width="15.83203125" style="2"/>
    <col min="2" max="2" width="5.33203125" style="2" bestFit="1" customWidth="1"/>
    <col min="3" max="3" width="13.33203125" style="1" bestFit="1" customWidth="1"/>
    <col min="4" max="4" width="5.6640625" style="1" bestFit="1" customWidth="1"/>
    <col min="5" max="5" width="11.83203125" style="2" customWidth="1"/>
    <col min="6" max="6" width="10" style="2" bestFit="1" customWidth="1"/>
    <col min="7" max="8" width="12.83203125" style="2" bestFit="1" customWidth="1"/>
    <col min="9" max="9" width="7.83203125" style="2" bestFit="1" customWidth="1"/>
    <col min="10" max="10" width="10.1640625" style="2" bestFit="1" customWidth="1"/>
    <col min="11" max="11" width="7.83203125" style="1" bestFit="1" customWidth="1"/>
    <col min="12" max="12" width="10.1640625" style="1" bestFit="1" customWidth="1"/>
    <col min="13" max="13" width="7.83203125" style="1" bestFit="1" customWidth="1"/>
    <col min="14" max="14" width="10.1640625" style="1" bestFit="1" customWidth="1"/>
    <col min="15" max="15" width="7.83203125" style="1" bestFit="1" customWidth="1"/>
    <col min="16" max="16" width="9.83203125" style="1" hidden="1" customWidth="1"/>
    <col min="17" max="17" width="5.1640625" style="1" hidden="1" customWidth="1"/>
    <col min="18" max="18" width="9.83203125" style="1" hidden="1" customWidth="1"/>
    <col min="19" max="19" width="9" style="1" hidden="1" customWidth="1"/>
    <col min="20" max="22" width="9.83203125" style="1" hidden="1" customWidth="1"/>
    <col min="23" max="23" width="9" style="1" hidden="1" customWidth="1"/>
    <col min="24" max="24" width="15.1640625" style="1" hidden="1" customWidth="1"/>
    <col min="25" max="25" width="9" style="1" hidden="1" customWidth="1"/>
    <col min="26" max="26" width="10.6640625" style="1" hidden="1" customWidth="1"/>
    <col min="27" max="27" width="12.1640625" style="1" hidden="1" customWidth="1"/>
    <col min="28" max="28" width="13.33203125" style="1" hidden="1" customWidth="1"/>
    <col min="29" max="29" width="13.33203125" style="1" customWidth="1"/>
    <col min="30" max="30" width="7.83203125" style="1" customWidth="1"/>
    <col min="31" max="31" width="13.33203125" style="1" customWidth="1"/>
    <col min="32" max="32" width="7.83203125" style="1" customWidth="1"/>
    <col min="33" max="33" width="13.33203125" style="1" customWidth="1"/>
    <col min="34" max="34" width="7.83203125" style="1" customWidth="1"/>
    <col min="35" max="35" width="13.33203125" style="1" customWidth="1"/>
    <col min="36" max="36" width="7.83203125" style="1" customWidth="1"/>
    <col min="37" max="37" width="12.5" style="1" customWidth="1"/>
    <col min="38" max="16384" width="15.83203125" style="2"/>
  </cols>
  <sheetData>
    <row r="2" spans="2:37" ht="21">
      <c r="B2" s="113" t="s">
        <v>78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AK2" s="2"/>
    </row>
    <row r="3" spans="2:37" ht="17" customHeight="1">
      <c r="B3" s="114" t="s">
        <v>79</v>
      </c>
      <c r="C3" s="114"/>
      <c r="D3" s="114"/>
      <c r="E3" s="114"/>
      <c r="F3" s="114"/>
      <c r="G3" s="114"/>
      <c r="H3" s="114"/>
      <c r="I3" s="114"/>
      <c r="J3" s="1"/>
      <c r="AK3" s="2"/>
    </row>
    <row r="4" spans="2:37" ht="5" customHeight="1">
      <c r="B4" s="64"/>
      <c r="C4" s="64"/>
      <c r="D4" s="64"/>
      <c r="E4" s="64"/>
      <c r="F4" s="64"/>
      <c r="G4" s="64"/>
      <c r="H4" s="64"/>
      <c r="I4" s="64"/>
      <c r="J4" s="1"/>
      <c r="AK4" s="2"/>
    </row>
    <row r="5" spans="2:37" ht="17">
      <c r="B5" s="115" t="s">
        <v>70</v>
      </c>
      <c r="C5" s="115"/>
      <c r="D5" s="115" t="s">
        <v>71</v>
      </c>
      <c r="E5" s="115"/>
      <c r="F5" s="75" t="s">
        <v>47</v>
      </c>
      <c r="G5" s="75" t="s">
        <v>72</v>
      </c>
    </row>
    <row r="6" spans="2:37" ht="17">
      <c r="B6" s="119" t="s">
        <v>103</v>
      </c>
      <c r="C6" s="119"/>
      <c r="D6" s="120">
        <v>94.343999999999994</v>
      </c>
      <c r="E6" s="120"/>
      <c r="F6" s="86">
        <v>100</v>
      </c>
      <c r="G6" s="87">
        <f>AVERAGE(F6,E22,E24,E23,E25,E35,E34)</f>
        <v>100.75703201657159</v>
      </c>
    </row>
    <row r="7" spans="2:37" ht="16" thickBot="1">
      <c r="B7" s="1"/>
      <c r="E7" s="1"/>
      <c r="F7" s="1"/>
      <c r="G7" s="1"/>
      <c r="H7" s="1"/>
      <c r="I7" s="1"/>
      <c r="J7" s="1"/>
      <c r="AD7" s="2"/>
      <c r="AE7" s="2"/>
      <c r="AF7" s="2"/>
      <c r="AG7" s="2"/>
      <c r="AH7" s="2"/>
      <c r="AI7" s="2"/>
      <c r="AJ7" s="2"/>
      <c r="AK7" s="2"/>
    </row>
    <row r="8" spans="2:37" ht="17" thickBot="1">
      <c r="B8" s="105" t="s">
        <v>65</v>
      </c>
      <c r="C8" s="106"/>
      <c r="D8" s="107" t="s">
        <v>97</v>
      </c>
      <c r="E8" s="108"/>
      <c r="G8" s="1"/>
      <c r="H8" s="1"/>
      <c r="I8" s="1"/>
      <c r="J8" s="1"/>
      <c r="AD8" s="2"/>
      <c r="AE8" s="2"/>
      <c r="AF8" s="2"/>
      <c r="AG8" s="2"/>
      <c r="AH8" s="2"/>
      <c r="AI8" s="2"/>
      <c r="AJ8" s="2"/>
      <c r="AK8" s="2"/>
    </row>
    <row r="9" spans="2:37" ht="17" thickBot="1">
      <c r="B9" s="105" t="s">
        <v>66</v>
      </c>
      <c r="C9" s="106"/>
      <c r="D9" s="107" t="s">
        <v>100</v>
      </c>
      <c r="E9" s="108"/>
      <c r="G9" s="1"/>
      <c r="H9" s="1"/>
      <c r="I9" s="1"/>
      <c r="J9" s="1"/>
      <c r="AD9" s="2"/>
      <c r="AE9" s="2"/>
      <c r="AF9" s="2"/>
      <c r="AG9" s="2"/>
      <c r="AH9" s="2"/>
      <c r="AI9" s="2"/>
      <c r="AJ9" s="2"/>
      <c r="AK9" s="2"/>
    </row>
    <row r="10" spans="2:37" ht="17" thickBot="1">
      <c r="B10" s="105" t="s">
        <v>63</v>
      </c>
      <c r="C10" s="106"/>
      <c r="D10" s="109">
        <f>AVERAGE(E13,E14)</f>
        <v>102.83218858644962</v>
      </c>
      <c r="E10" s="110"/>
      <c r="G10" s="1"/>
      <c r="H10" s="1"/>
      <c r="I10" s="1"/>
      <c r="J10" s="1"/>
      <c r="AD10" s="2"/>
      <c r="AE10" s="2"/>
      <c r="AF10" s="2"/>
      <c r="AG10" s="2"/>
      <c r="AH10" s="2"/>
      <c r="AI10" s="2"/>
      <c r="AJ10" s="2"/>
      <c r="AK10" s="2"/>
    </row>
    <row r="11" spans="2:37" ht="5" customHeight="1">
      <c r="B11" s="1"/>
      <c r="E11" s="1"/>
      <c r="F11" s="1"/>
      <c r="G11" s="1"/>
      <c r="H11" s="1"/>
      <c r="I11" s="1"/>
      <c r="J11" s="1"/>
      <c r="AD11" s="2"/>
      <c r="AE11" s="2"/>
      <c r="AF11" s="2"/>
      <c r="AG11" s="2"/>
      <c r="AH11" s="2"/>
      <c r="AI11" s="2"/>
      <c r="AJ11" s="2"/>
      <c r="AK11" s="2"/>
    </row>
    <row r="12" spans="2:37" ht="17">
      <c r="B12" s="35" t="s">
        <v>48</v>
      </c>
      <c r="C12" s="35" t="s">
        <v>46</v>
      </c>
      <c r="D12" s="35" t="s">
        <v>69</v>
      </c>
      <c r="E12" s="35" t="s">
        <v>50</v>
      </c>
      <c r="F12" s="35" t="s">
        <v>51</v>
      </c>
      <c r="G12" s="35" t="s">
        <v>47</v>
      </c>
      <c r="H12" s="35" t="s">
        <v>52</v>
      </c>
      <c r="I12" s="35" t="s">
        <v>47</v>
      </c>
      <c r="J12" s="35" t="s">
        <v>53</v>
      </c>
      <c r="K12" s="35" t="s">
        <v>47</v>
      </c>
      <c r="L12" s="35" t="s">
        <v>54</v>
      </c>
      <c r="M12" s="35" t="s">
        <v>47</v>
      </c>
      <c r="N12" s="35" t="s">
        <v>55</v>
      </c>
      <c r="O12" s="35" t="s">
        <v>47</v>
      </c>
      <c r="P12" s="39"/>
      <c r="Q12" s="39"/>
      <c r="R12" s="39" t="s">
        <v>56</v>
      </c>
      <c r="S12" s="39"/>
      <c r="T12" s="39" t="s">
        <v>57</v>
      </c>
      <c r="U12" s="39"/>
      <c r="V12" s="39" t="s">
        <v>58</v>
      </c>
      <c r="W12" s="39"/>
      <c r="X12" s="39" t="s">
        <v>59</v>
      </c>
      <c r="Y12" s="39"/>
      <c r="Z12" s="39" t="s">
        <v>60</v>
      </c>
      <c r="AA12" s="39"/>
      <c r="AB12" s="39" t="s">
        <v>49</v>
      </c>
      <c r="AD12" s="2"/>
      <c r="AE12" s="2"/>
      <c r="AF12" s="2"/>
      <c r="AG12" s="2"/>
      <c r="AH12" s="2"/>
      <c r="AI12" s="2"/>
      <c r="AJ12" s="2"/>
      <c r="AK12" s="2"/>
    </row>
    <row r="13" spans="2:37" ht="16">
      <c r="B13" s="40">
        <v>33</v>
      </c>
      <c r="C13" s="41" t="s">
        <v>104</v>
      </c>
      <c r="D13" s="57">
        <v>8</v>
      </c>
      <c r="E13" s="42">
        <f>G13*0.5+I13*0.125+K13*0.125+M13*0.125+O13*0.125</f>
        <v>101.67180742813537</v>
      </c>
      <c r="F13" s="42">
        <f>SUM(R13:S13)</f>
        <v>94.875</v>
      </c>
      <c r="G13" s="42">
        <f>F13*AB13</f>
        <v>100.56283388450777</v>
      </c>
      <c r="H13" s="42">
        <f>L14</f>
        <v>96.938000000000002</v>
      </c>
      <c r="I13" s="42">
        <f>H13*AB13</f>
        <v>102.74951242262361</v>
      </c>
      <c r="J13" s="42">
        <f>N14</f>
        <v>96.997</v>
      </c>
      <c r="K13" s="42">
        <f>J13*AB13</f>
        <v>102.81204952090225</v>
      </c>
      <c r="L13" s="42">
        <f>L14</f>
        <v>96.938000000000002</v>
      </c>
      <c r="M13" s="42">
        <f>L13*AB13</f>
        <v>102.74951242262361</v>
      </c>
      <c r="N13" s="42">
        <f>N14</f>
        <v>96.997</v>
      </c>
      <c r="O13" s="69">
        <f>N13*AB13</f>
        <v>102.81204952090225</v>
      </c>
      <c r="P13" s="39"/>
      <c r="Q13" s="39"/>
      <c r="R13" s="43">
        <v>60</v>
      </c>
      <c r="S13" s="44">
        <v>34.875</v>
      </c>
      <c r="T13" s="43">
        <v>60</v>
      </c>
      <c r="U13" s="68">
        <v>35.194000000000003</v>
      </c>
      <c r="V13" s="43">
        <v>60</v>
      </c>
      <c r="W13" s="68">
        <v>35.576000000000001</v>
      </c>
      <c r="X13" s="71">
        <v>60</v>
      </c>
      <c r="Y13" s="68">
        <v>34.906999999999996</v>
      </c>
      <c r="Z13" s="71">
        <v>60</v>
      </c>
      <c r="AA13" s="68">
        <v>34.939</v>
      </c>
      <c r="AB13" s="39">
        <f>F6/D6</f>
        <v>1.0599508182820319</v>
      </c>
      <c r="AD13" s="2"/>
      <c r="AE13" s="2"/>
      <c r="AF13" s="2"/>
      <c r="AG13" s="2"/>
      <c r="AH13" s="2"/>
      <c r="AI13" s="2"/>
      <c r="AJ13" s="2"/>
      <c r="AK13" s="2"/>
    </row>
    <row r="14" spans="2:37" ht="16">
      <c r="B14" s="45">
        <v>19</v>
      </c>
      <c r="C14" s="36" t="s">
        <v>105</v>
      </c>
      <c r="D14" s="58">
        <v>9</v>
      </c>
      <c r="E14" s="46">
        <f>G14*0.5+I14*0.125+K14*0.125+M14*0.125+O14*0.125</f>
        <v>103.99256974476387</v>
      </c>
      <c r="F14" s="46">
        <f t="shared" ref="F14" si="0">SUM(R14:S14)</f>
        <v>99.253999999999991</v>
      </c>
      <c r="G14" s="46">
        <f>F14*AB14</f>
        <v>105.20435851776477</v>
      </c>
      <c r="H14" s="46">
        <f>L14</f>
        <v>96.938000000000002</v>
      </c>
      <c r="I14" s="46">
        <f>H14*AB14</f>
        <v>102.74951242262361</v>
      </c>
      <c r="J14" s="46">
        <f>N14</f>
        <v>96.997</v>
      </c>
      <c r="K14" s="46">
        <f>J14*AB14</f>
        <v>102.81204952090225</v>
      </c>
      <c r="L14" s="46">
        <f>SUM(X14:Y14)</f>
        <v>96.938000000000002</v>
      </c>
      <c r="M14" s="46">
        <f>L14*AB14</f>
        <v>102.74951242262361</v>
      </c>
      <c r="N14" s="46">
        <f>SUM(Z14:AA14)</f>
        <v>96.997</v>
      </c>
      <c r="O14" s="46">
        <f>N14*AB14</f>
        <v>102.81204952090225</v>
      </c>
      <c r="P14" s="39"/>
      <c r="Q14" s="39"/>
      <c r="R14" s="43">
        <v>60</v>
      </c>
      <c r="S14" s="44">
        <v>39.253999999999998</v>
      </c>
      <c r="T14" s="43">
        <v>60</v>
      </c>
      <c r="U14" s="44">
        <v>36.295000000000002</v>
      </c>
      <c r="V14" s="43">
        <v>60</v>
      </c>
      <c r="W14" s="68">
        <v>36.853999999999999</v>
      </c>
      <c r="X14" s="71">
        <v>60</v>
      </c>
      <c r="Y14" s="68">
        <v>36.938000000000002</v>
      </c>
      <c r="Z14" s="71">
        <v>60</v>
      </c>
      <c r="AA14" s="68">
        <v>36.997</v>
      </c>
      <c r="AB14" s="39">
        <f>F6/D6</f>
        <v>1.0599508182820319</v>
      </c>
      <c r="AD14" s="2"/>
      <c r="AE14" s="2"/>
      <c r="AF14" s="2"/>
      <c r="AG14" s="2"/>
      <c r="AH14" s="2"/>
      <c r="AI14" s="2"/>
      <c r="AJ14" s="2"/>
      <c r="AK14" s="2"/>
    </row>
    <row r="15" spans="2:37" ht="17" customHeight="1" thickBot="1">
      <c r="B15" s="1"/>
      <c r="E15" s="1"/>
      <c r="F15" s="1"/>
      <c r="G15" s="1"/>
      <c r="H15" s="1"/>
      <c r="I15" s="1"/>
      <c r="J15" s="1"/>
      <c r="W15" s="72"/>
      <c r="X15" s="72"/>
      <c r="Y15" s="72"/>
      <c r="Z15" s="72"/>
      <c r="AA15" s="72"/>
      <c r="AD15" s="2"/>
      <c r="AE15" s="2"/>
      <c r="AF15" s="2"/>
      <c r="AG15" s="2"/>
      <c r="AH15" s="2"/>
      <c r="AI15" s="2"/>
      <c r="AJ15" s="2"/>
      <c r="AK15" s="2"/>
    </row>
    <row r="16" spans="2:37" ht="17" thickBot="1">
      <c r="B16" s="105" t="s">
        <v>65</v>
      </c>
      <c r="C16" s="106"/>
      <c r="D16" s="107" t="s">
        <v>98</v>
      </c>
      <c r="E16" s="108"/>
      <c r="G16" s="1"/>
      <c r="H16" s="1"/>
      <c r="I16" s="1"/>
      <c r="J16" s="1"/>
      <c r="W16" s="72"/>
      <c r="X16" s="72"/>
      <c r="Y16" s="72"/>
      <c r="Z16" s="72"/>
      <c r="AA16" s="72"/>
      <c r="AD16" s="2"/>
      <c r="AE16" s="2"/>
      <c r="AF16" s="2"/>
      <c r="AG16" s="2"/>
      <c r="AH16" s="2"/>
      <c r="AI16" s="2"/>
      <c r="AJ16" s="2"/>
      <c r="AK16" s="2"/>
    </row>
    <row r="17" spans="2:37" ht="17" thickBot="1">
      <c r="B17" s="105" t="s">
        <v>66</v>
      </c>
      <c r="C17" s="106"/>
      <c r="D17" s="107" t="s">
        <v>99</v>
      </c>
      <c r="E17" s="108"/>
      <c r="G17" s="1"/>
      <c r="H17" s="1"/>
      <c r="I17" s="1"/>
      <c r="J17" s="1"/>
      <c r="W17" s="72"/>
      <c r="X17" s="72"/>
      <c r="Y17" s="72"/>
      <c r="Z17" s="72"/>
      <c r="AA17" s="72"/>
      <c r="AD17" s="2"/>
      <c r="AE17" s="2"/>
      <c r="AF17" s="2"/>
      <c r="AG17" s="2"/>
      <c r="AH17" s="2"/>
      <c r="AI17" s="2"/>
      <c r="AJ17" s="2"/>
      <c r="AK17" s="2"/>
    </row>
    <row r="18" spans="2:37" ht="17" thickBot="1">
      <c r="B18" s="105" t="s">
        <v>63</v>
      </c>
      <c r="C18" s="106"/>
      <c r="D18" s="109">
        <f>AVERAGE(E22,E24)</f>
        <v>100.43438109471722</v>
      </c>
      <c r="E18" s="110"/>
      <c r="G18" s="1"/>
      <c r="H18" s="1"/>
      <c r="I18" s="1"/>
      <c r="J18" s="1"/>
      <c r="W18" s="72"/>
      <c r="X18" s="72"/>
      <c r="Y18" s="72"/>
      <c r="Z18" s="72"/>
      <c r="AA18" s="72"/>
      <c r="AD18" s="2"/>
      <c r="AE18" s="2"/>
      <c r="AF18" s="2"/>
      <c r="AG18" s="2"/>
      <c r="AH18" s="2"/>
      <c r="AI18" s="2"/>
      <c r="AJ18" s="2"/>
      <c r="AK18" s="2"/>
    </row>
    <row r="19" spans="2:37" ht="17" thickBot="1">
      <c r="B19" s="105" t="s">
        <v>64</v>
      </c>
      <c r="C19" s="106"/>
      <c r="D19" s="107" t="s">
        <v>113</v>
      </c>
      <c r="E19" s="108"/>
      <c r="G19" s="1"/>
      <c r="H19" s="1"/>
      <c r="I19" s="1"/>
      <c r="J19" s="1"/>
      <c r="W19" s="72"/>
      <c r="X19" s="72"/>
      <c r="Y19" s="72"/>
      <c r="Z19" s="72"/>
      <c r="AA19" s="72"/>
      <c r="AD19" s="2"/>
      <c r="AE19" s="2"/>
      <c r="AF19" s="2"/>
      <c r="AG19" s="2"/>
      <c r="AH19" s="2"/>
      <c r="AI19" s="2"/>
      <c r="AJ19" s="2"/>
      <c r="AK19" s="2"/>
    </row>
    <row r="20" spans="2:37" ht="5" customHeight="1">
      <c r="B20" s="1"/>
      <c r="E20" s="1"/>
      <c r="F20" s="1"/>
      <c r="G20" s="1"/>
      <c r="H20" s="1"/>
      <c r="I20" s="1"/>
      <c r="J20" s="1"/>
      <c r="W20" s="72"/>
      <c r="X20" s="72"/>
      <c r="Y20" s="72"/>
      <c r="Z20" s="72"/>
      <c r="AA20" s="72"/>
      <c r="AD20" s="2"/>
      <c r="AE20" s="2"/>
      <c r="AF20" s="2"/>
      <c r="AG20" s="2"/>
      <c r="AH20" s="2"/>
      <c r="AI20" s="2"/>
      <c r="AJ20" s="2"/>
      <c r="AK20" s="2"/>
    </row>
    <row r="21" spans="2:37" ht="17">
      <c r="B21" s="35" t="s">
        <v>48</v>
      </c>
      <c r="C21" s="35" t="s">
        <v>46</v>
      </c>
      <c r="D21" s="35" t="s">
        <v>69</v>
      </c>
      <c r="E21" s="35" t="s">
        <v>50</v>
      </c>
      <c r="F21" s="35" t="s">
        <v>51</v>
      </c>
      <c r="G21" s="35" t="s">
        <v>47</v>
      </c>
      <c r="H21" s="35" t="s">
        <v>52</v>
      </c>
      <c r="I21" s="35" t="s">
        <v>47</v>
      </c>
      <c r="J21" s="35" t="s">
        <v>53</v>
      </c>
      <c r="K21" s="35" t="s">
        <v>47</v>
      </c>
      <c r="L21" s="35" t="s">
        <v>54</v>
      </c>
      <c r="M21" s="35" t="s">
        <v>47</v>
      </c>
      <c r="N21" s="35" t="s">
        <v>55</v>
      </c>
      <c r="O21" s="35" t="s">
        <v>47</v>
      </c>
      <c r="P21" s="39"/>
      <c r="Q21" s="39"/>
      <c r="R21" s="39" t="s">
        <v>56</v>
      </c>
      <c r="S21" s="39"/>
      <c r="T21" s="39" t="s">
        <v>57</v>
      </c>
      <c r="U21" s="39"/>
      <c r="V21" s="39" t="s">
        <v>58</v>
      </c>
      <c r="W21" s="73"/>
      <c r="X21" s="73" t="s">
        <v>59</v>
      </c>
      <c r="Y21" s="73"/>
      <c r="Z21" s="73" t="s">
        <v>60</v>
      </c>
      <c r="AA21" s="73"/>
      <c r="AB21" s="39" t="s">
        <v>49</v>
      </c>
      <c r="AD21" s="2"/>
      <c r="AE21" s="2"/>
      <c r="AF21" s="2"/>
      <c r="AG21" s="2"/>
      <c r="AH21" s="2"/>
      <c r="AI21" s="2"/>
      <c r="AJ21" s="2"/>
      <c r="AK21" s="2"/>
    </row>
    <row r="22" spans="2:37" ht="16">
      <c r="B22" s="40">
        <v>55</v>
      </c>
      <c r="C22" s="41" t="s">
        <v>106</v>
      </c>
      <c r="D22" s="57">
        <v>1</v>
      </c>
      <c r="E22" s="42">
        <f>G22*0.5+I22*0.125+K22*0.125+M22*0.125+O22*0.125</f>
        <v>100.41470575765285</v>
      </c>
      <c r="F22" s="42">
        <f>SUM(R22:S22)</f>
        <v>94.343999999999994</v>
      </c>
      <c r="G22" s="42">
        <f>F22*AB22</f>
        <v>100.00000000000001</v>
      </c>
      <c r="H22" s="42">
        <f>SUM(T22:U22)</f>
        <v>95.994</v>
      </c>
      <c r="I22" s="42">
        <f>H22*AB22</f>
        <v>101.74891885016537</v>
      </c>
      <c r="J22" s="65">
        <v>94.974000000000004</v>
      </c>
      <c r="K22" s="65">
        <f>J22*AB22</f>
        <v>100.66776901551769</v>
      </c>
      <c r="L22" s="42">
        <f>SUM(X22:Y22)</f>
        <v>94.637</v>
      </c>
      <c r="M22" s="42">
        <f>L22*AB22</f>
        <v>100.31056558975665</v>
      </c>
      <c r="N22" s="42">
        <f>SUM(Z22:AA22)</f>
        <v>94.90100000000001</v>
      </c>
      <c r="O22" s="42">
        <f>N22*AB22</f>
        <v>100.59039260578312</v>
      </c>
      <c r="P22" s="39"/>
      <c r="Q22" s="39"/>
      <c r="R22" s="43">
        <v>60</v>
      </c>
      <c r="S22" s="44">
        <v>34.344000000000001</v>
      </c>
      <c r="T22" s="43">
        <v>60</v>
      </c>
      <c r="U22" s="44">
        <v>35.994</v>
      </c>
      <c r="V22" s="43">
        <v>60</v>
      </c>
      <c r="W22" s="68">
        <v>22.088000000000001</v>
      </c>
      <c r="X22" s="71">
        <v>60</v>
      </c>
      <c r="Y22" s="68">
        <v>34.637</v>
      </c>
      <c r="Z22" s="71">
        <v>60</v>
      </c>
      <c r="AA22" s="68">
        <v>34.901000000000003</v>
      </c>
      <c r="AB22" s="39">
        <f>F6/D6</f>
        <v>1.0599508182820319</v>
      </c>
      <c r="AD22" s="2"/>
      <c r="AE22" s="2"/>
      <c r="AF22" s="2"/>
      <c r="AG22" s="2"/>
      <c r="AH22" s="2"/>
      <c r="AI22" s="2"/>
      <c r="AJ22" s="2"/>
      <c r="AK22" s="2"/>
    </row>
    <row r="23" spans="2:37" ht="16">
      <c r="B23" s="45">
        <v>99</v>
      </c>
      <c r="C23" s="36" t="s">
        <v>107</v>
      </c>
      <c r="D23" s="58">
        <v>3</v>
      </c>
      <c r="E23" s="46">
        <f t="shared" ref="E23:E25" si="1">G23*0.5+I23*0.125+K23*0.125+M23*0.125+O23*0.125</f>
        <v>100.56641121851946</v>
      </c>
      <c r="F23" s="46">
        <f t="shared" ref="F23:F25" si="2">SUM(R23:S23)</f>
        <v>94.456999999999994</v>
      </c>
      <c r="G23" s="46">
        <f>F23*AB23</f>
        <v>100.11977444246588</v>
      </c>
      <c r="H23" s="46">
        <f t="shared" ref="H23:H25" si="3">SUM(T23:U23)</f>
        <v>95.866</v>
      </c>
      <c r="I23" s="46">
        <f>H23*AB23</f>
        <v>101.61324514542527</v>
      </c>
      <c r="J23" s="46">
        <f t="shared" ref="J23:J25" si="4">SUM(V23:W23)</f>
        <v>95.997</v>
      </c>
      <c r="K23" s="70">
        <f>J23*AB23</f>
        <v>101.75209870262022</v>
      </c>
      <c r="L23" s="70">
        <f t="shared" ref="L23:L24" si="5">SUM(X23:Y23)</f>
        <v>94.563999999999993</v>
      </c>
      <c r="M23" s="70">
        <f>L23*AB23</f>
        <v>100.23318918002205</v>
      </c>
      <c r="N23" s="70">
        <f t="shared" ref="N23:N24" si="6">SUM(Z23:AA23)</f>
        <v>94.771999999999991</v>
      </c>
      <c r="O23" s="70">
        <f>N23*AB23</f>
        <v>100.45365895022472</v>
      </c>
      <c r="P23" s="39"/>
      <c r="Q23" s="39"/>
      <c r="R23" s="43">
        <v>60</v>
      </c>
      <c r="S23" s="44">
        <v>34.457000000000001</v>
      </c>
      <c r="T23" s="43">
        <v>60</v>
      </c>
      <c r="U23" s="68">
        <v>35.866</v>
      </c>
      <c r="V23" s="43">
        <v>60</v>
      </c>
      <c r="W23" s="68">
        <v>35.997</v>
      </c>
      <c r="X23" s="71">
        <v>60</v>
      </c>
      <c r="Y23" s="68">
        <v>34.564</v>
      </c>
      <c r="Z23" s="71">
        <v>60</v>
      </c>
      <c r="AA23" s="68">
        <v>34.771999999999998</v>
      </c>
      <c r="AB23" s="39">
        <f>F6/D6</f>
        <v>1.0599508182820319</v>
      </c>
      <c r="AD23" s="2"/>
      <c r="AE23" s="2"/>
      <c r="AF23" s="2"/>
      <c r="AG23" s="2"/>
      <c r="AH23" s="2"/>
      <c r="AI23" s="2"/>
      <c r="AJ23" s="2"/>
      <c r="AK23" s="2"/>
    </row>
    <row r="24" spans="2:37" ht="16">
      <c r="B24" s="40">
        <v>77</v>
      </c>
      <c r="C24" s="41" t="s">
        <v>108</v>
      </c>
      <c r="D24" s="57">
        <v>2</v>
      </c>
      <c r="E24" s="42">
        <f t="shared" si="1"/>
        <v>100.45405643178158</v>
      </c>
      <c r="F24" s="42">
        <f t="shared" si="2"/>
        <v>94.853999999999999</v>
      </c>
      <c r="G24" s="42">
        <f>F24*AB24</f>
        <v>100.54057491732385</v>
      </c>
      <c r="H24" s="42">
        <f t="shared" si="3"/>
        <v>94.906999999999996</v>
      </c>
      <c r="I24" s="42">
        <f>H24*AB24</f>
        <v>100.59675231069279</v>
      </c>
      <c r="J24" s="42">
        <f t="shared" si="4"/>
        <v>94.97399999999999</v>
      </c>
      <c r="K24" s="69">
        <f>J24*AB24</f>
        <v>100.66776901551768</v>
      </c>
      <c r="L24" s="69">
        <f t="shared" si="5"/>
        <v>94.283999999999992</v>
      </c>
      <c r="M24" s="69">
        <f>L24*AB24</f>
        <v>99.936402950903087</v>
      </c>
      <c r="N24" s="69">
        <f t="shared" si="6"/>
        <v>94.597999999999999</v>
      </c>
      <c r="O24" s="69">
        <f>N24*AB24</f>
        <v>100.26922750784365</v>
      </c>
      <c r="P24" s="39"/>
      <c r="Q24" s="39"/>
      <c r="R24" s="43">
        <v>60</v>
      </c>
      <c r="S24" s="44">
        <v>34.853999999999999</v>
      </c>
      <c r="T24" s="43">
        <v>60</v>
      </c>
      <c r="U24" s="68">
        <v>34.906999999999996</v>
      </c>
      <c r="V24" s="43">
        <v>60</v>
      </c>
      <c r="W24" s="68">
        <v>34.973999999999997</v>
      </c>
      <c r="X24" s="71">
        <v>60</v>
      </c>
      <c r="Y24" s="68">
        <v>34.283999999999999</v>
      </c>
      <c r="Z24" s="71">
        <v>60</v>
      </c>
      <c r="AA24" s="68">
        <v>34.597999999999999</v>
      </c>
      <c r="AB24" s="39">
        <f>F6/D6</f>
        <v>1.0599508182820319</v>
      </c>
      <c r="AD24" s="2"/>
      <c r="AE24" s="2"/>
      <c r="AF24" s="2"/>
      <c r="AG24" s="2"/>
      <c r="AH24" s="2"/>
      <c r="AI24" s="2"/>
      <c r="AJ24" s="2"/>
      <c r="AK24" s="2"/>
    </row>
    <row r="25" spans="2:37" ht="16">
      <c r="B25" s="47">
        <v>22</v>
      </c>
      <c r="C25" s="48" t="s">
        <v>109</v>
      </c>
      <c r="D25" s="59">
        <v>4</v>
      </c>
      <c r="E25" s="49">
        <f t="shared" si="1"/>
        <v>100.74276053591116</v>
      </c>
      <c r="F25" s="49">
        <f t="shared" si="2"/>
        <v>95.213999999999999</v>
      </c>
      <c r="G25" s="49">
        <f>F25*AB25</f>
        <v>100.92215721190539</v>
      </c>
      <c r="H25" s="49">
        <f t="shared" si="3"/>
        <v>95.149000000000001</v>
      </c>
      <c r="I25" s="49">
        <f>H25*AB25</f>
        <v>100.85326040871705</v>
      </c>
      <c r="J25" s="49">
        <f t="shared" si="4"/>
        <v>95.471000000000004</v>
      </c>
      <c r="K25" s="49">
        <f>J25*AB25</f>
        <v>101.19456457220387</v>
      </c>
      <c r="L25" s="82">
        <v>94.284000000000006</v>
      </c>
      <c r="M25" s="82">
        <f>L25*AB25</f>
        <v>99.936402950903101</v>
      </c>
      <c r="N25" s="82">
        <v>94.597999999999999</v>
      </c>
      <c r="O25" s="82">
        <f>N25*AB25</f>
        <v>100.26922750784365</v>
      </c>
      <c r="P25" s="39"/>
      <c r="Q25" s="39"/>
      <c r="R25" s="43">
        <v>60</v>
      </c>
      <c r="S25" s="44">
        <v>35.213999999999999</v>
      </c>
      <c r="T25" s="43">
        <v>60</v>
      </c>
      <c r="U25" s="44">
        <v>35.149000000000001</v>
      </c>
      <c r="V25" s="43">
        <v>60</v>
      </c>
      <c r="W25" s="68">
        <v>35.470999999999997</v>
      </c>
      <c r="X25" s="71">
        <v>60</v>
      </c>
      <c r="Y25" s="68">
        <v>21.966000000000001</v>
      </c>
      <c r="Z25" s="71">
        <v>60</v>
      </c>
      <c r="AA25" s="68">
        <v>22.584</v>
      </c>
      <c r="AB25" s="39">
        <f>F6/D6</f>
        <v>1.0599508182820319</v>
      </c>
      <c r="AD25" s="2"/>
      <c r="AE25" s="2"/>
      <c r="AF25" s="2"/>
      <c r="AG25" s="2"/>
      <c r="AH25" s="2"/>
      <c r="AI25" s="2"/>
      <c r="AJ25" s="2"/>
      <c r="AK25" s="2"/>
    </row>
    <row r="26" spans="2:37" ht="16" thickBot="1">
      <c r="B26" s="1"/>
      <c r="E26" s="1"/>
      <c r="F26" s="1"/>
      <c r="G26" s="1"/>
      <c r="H26" s="1"/>
      <c r="I26" s="1"/>
      <c r="J26" s="1"/>
      <c r="W26" s="72"/>
      <c r="X26" s="72"/>
      <c r="Y26" s="72"/>
      <c r="Z26" s="72"/>
      <c r="AA26" s="72"/>
      <c r="AD26" s="2"/>
      <c r="AE26" s="2"/>
      <c r="AF26" s="2"/>
      <c r="AG26" s="2"/>
      <c r="AH26" s="2"/>
      <c r="AI26" s="2"/>
      <c r="AJ26" s="2"/>
      <c r="AK26" s="2"/>
    </row>
    <row r="27" spans="2:37" ht="17" thickBot="1">
      <c r="B27" s="105" t="s">
        <v>65</v>
      </c>
      <c r="C27" s="106"/>
      <c r="D27" s="107" t="s">
        <v>101</v>
      </c>
      <c r="E27" s="111"/>
      <c r="F27" s="55"/>
      <c r="H27" s="1"/>
      <c r="I27" s="1"/>
      <c r="J27" s="1"/>
      <c r="W27" s="72"/>
      <c r="X27" s="72"/>
      <c r="Y27" s="72"/>
      <c r="Z27" s="72"/>
      <c r="AA27" s="72"/>
      <c r="AD27" s="2"/>
      <c r="AE27" s="2"/>
      <c r="AF27" s="2"/>
      <c r="AG27" s="2"/>
      <c r="AH27" s="2"/>
      <c r="AI27" s="2"/>
      <c r="AJ27" s="2"/>
      <c r="AK27" s="2"/>
    </row>
    <row r="28" spans="2:37" ht="17" thickBot="1">
      <c r="B28" s="105" t="s">
        <v>66</v>
      </c>
      <c r="C28" s="106"/>
      <c r="D28" s="107" t="s">
        <v>102</v>
      </c>
      <c r="E28" s="111"/>
      <c r="F28" s="55"/>
      <c r="G28" s="1"/>
      <c r="H28" s="1"/>
      <c r="I28" s="1"/>
      <c r="J28" s="1"/>
      <c r="W28" s="72"/>
      <c r="X28" s="72"/>
      <c r="Y28" s="72"/>
      <c r="Z28" s="72"/>
      <c r="AA28" s="72"/>
      <c r="AD28" s="2"/>
      <c r="AE28" s="2"/>
      <c r="AF28" s="2"/>
      <c r="AG28" s="2"/>
      <c r="AH28" s="2"/>
      <c r="AI28" s="2"/>
      <c r="AJ28" s="2"/>
      <c r="AK28" s="2"/>
    </row>
    <row r="29" spans="2:37" ht="18" customHeight="1" thickBot="1">
      <c r="B29" s="105" t="s">
        <v>63</v>
      </c>
      <c r="C29" s="106"/>
      <c r="D29" s="109">
        <f>AVERAGE(E34,E35)</f>
        <v>101.56064508606802</v>
      </c>
      <c r="E29" s="112"/>
      <c r="F29" s="56"/>
      <c r="G29" s="1"/>
      <c r="H29" s="1"/>
      <c r="I29" s="1"/>
      <c r="J29" s="1"/>
      <c r="W29" s="72"/>
      <c r="X29" s="72"/>
      <c r="Y29" s="72"/>
      <c r="Z29" s="72"/>
      <c r="AA29" s="72"/>
      <c r="AD29" s="2"/>
      <c r="AE29" s="2"/>
      <c r="AF29" s="2"/>
      <c r="AG29" s="2"/>
      <c r="AH29" s="2"/>
      <c r="AI29" s="2"/>
      <c r="AJ29" s="2"/>
      <c r="AK29" s="2"/>
    </row>
    <row r="30" spans="2:37" ht="16" customHeight="1" thickBot="1">
      <c r="B30" s="105" t="s">
        <v>64</v>
      </c>
      <c r="C30" s="106"/>
      <c r="D30" s="107" t="s">
        <v>45</v>
      </c>
      <c r="E30" s="111"/>
      <c r="F30" s="55"/>
      <c r="G30" s="1"/>
      <c r="H30" s="1"/>
      <c r="I30" s="1"/>
      <c r="J30" s="1"/>
      <c r="W30" s="72"/>
      <c r="X30" s="72"/>
      <c r="Y30" s="72"/>
      <c r="Z30" s="72"/>
      <c r="AA30" s="72"/>
      <c r="AD30" s="2"/>
      <c r="AE30" s="2"/>
      <c r="AF30" s="2"/>
      <c r="AG30" s="2"/>
      <c r="AH30" s="2"/>
      <c r="AI30" s="2"/>
      <c r="AJ30" s="2"/>
      <c r="AK30" s="2"/>
    </row>
    <row r="31" spans="2:37" ht="5" customHeight="1">
      <c r="B31" s="1"/>
      <c r="E31" s="1"/>
      <c r="F31" s="1"/>
      <c r="G31" s="1"/>
      <c r="H31" s="1"/>
      <c r="I31" s="1"/>
      <c r="J31" s="1"/>
      <c r="W31" s="72"/>
      <c r="X31" s="72"/>
      <c r="Y31" s="72"/>
      <c r="Z31" s="72"/>
      <c r="AA31" s="72"/>
      <c r="AD31" s="2"/>
      <c r="AE31" s="2"/>
      <c r="AF31" s="2"/>
      <c r="AG31" s="2"/>
      <c r="AH31" s="2"/>
      <c r="AI31" s="2"/>
      <c r="AJ31" s="2"/>
      <c r="AK31" s="2"/>
    </row>
    <row r="32" spans="2:37" ht="17">
      <c r="B32" s="35" t="s">
        <v>48</v>
      </c>
      <c r="C32" s="35" t="s">
        <v>46</v>
      </c>
      <c r="D32" s="35" t="s">
        <v>69</v>
      </c>
      <c r="E32" s="35" t="s">
        <v>50</v>
      </c>
      <c r="F32" s="35" t="s">
        <v>51</v>
      </c>
      <c r="G32" s="35" t="s">
        <v>47</v>
      </c>
      <c r="H32" s="35" t="s">
        <v>52</v>
      </c>
      <c r="I32" s="35" t="s">
        <v>47</v>
      </c>
      <c r="J32" s="35" t="s">
        <v>53</v>
      </c>
      <c r="K32" s="35" t="s">
        <v>47</v>
      </c>
      <c r="L32" s="35" t="s">
        <v>54</v>
      </c>
      <c r="M32" s="35" t="s">
        <v>47</v>
      </c>
      <c r="N32" s="35" t="s">
        <v>55</v>
      </c>
      <c r="O32" s="35" t="s">
        <v>47</v>
      </c>
      <c r="P32" s="39"/>
      <c r="Q32" s="39"/>
      <c r="R32" s="39" t="s">
        <v>56</v>
      </c>
      <c r="S32" s="39"/>
      <c r="T32" s="39" t="s">
        <v>57</v>
      </c>
      <c r="U32" s="39"/>
      <c r="V32" s="39" t="s">
        <v>58</v>
      </c>
      <c r="W32" s="73"/>
      <c r="X32" s="73" t="s">
        <v>59</v>
      </c>
      <c r="Y32" s="73"/>
      <c r="Z32" s="73" t="s">
        <v>60</v>
      </c>
      <c r="AA32" s="73"/>
      <c r="AB32" s="39" t="s">
        <v>49</v>
      </c>
      <c r="AD32" s="2"/>
      <c r="AE32" s="2"/>
      <c r="AF32" s="2"/>
      <c r="AG32" s="2"/>
      <c r="AH32" s="2"/>
      <c r="AI32" s="2"/>
      <c r="AJ32" s="2"/>
      <c r="AK32" s="2"/>
    </row>
    <row r="33" spans="1:37" ht="16">
      <c r="B33" s="40">
        <v>5</v>
      </c>
      <c r="C33" s="41" t="s">
        <v>110</v>
      </c>
      <c r="D33" s="41">
        <v>7</v>
      </c>
      <c r="E33" s="84">
        <f>G33*0.5+I33*0.125+K33*0.125+M33*0.125+O33*0.125</f>
        <v>101.68545429492073</v>
      </c>
      <c r="F33" s="41">
        <f>SUM(R33:S33)</f>
        <v>95.721000000000004</v>
      </c>
      <c r="G33" s="84">
        <f>F33*AB33</f>
        <v>101.45955227677437</v>
      </c>
      <c r="H33" s="84">
        <f>SUM(T33:U33)</f>
        <v>96.131</v>
      </c>
      <c r="I33" s="41">
        <f>H33*AB33</f>
        <v>101.89413211227</v>
      </c>
      <c r="J33" s="41">
        <f>SUM(V33:W33)</f>
        <v>96.555999999999997</v>
      </c>
      <c r="K33" s="84">
        <f>J33*AB33</f>
        <v>102.34461121003987</v>
      </c>
      <c r="L33" s="41">
        <f>SUM(X33:Y33)</f>
        <v>95.930999999999997</v>
      </c>
      <c r="M33" s="41">
        <f>L33*AB33</f>
        <v>101.68214194861359</v>
      </c>
      <c r="N33" s="84">
        <f>SUM(Z33:AA33)</f>
        <v>95.971000000000004</v>
      </c>
      <c r="O33" s="42">
        <f>N33*AB33</f>
        <v>101.72453998134489</v>
      </c>
      <c r="P33" s="39"/>
      <c r="Q33" s="39"/>
      <c r="R33" s="43">
        <v>60</v>
      </c>
      <c r="S33" s="44">
        <v>35.720999999999997</v>
      </c>
      <c r="T33" s="43">
        <v>60</v>
      </c>
      <c r="U33" s="44">
        <v>36.131</v>
      </c>
      <c r="V33" s="43">
        <v>60</v>
      </c>
      <c r="W33" s="68">
        <v>36.555999999999997</v>
      </c>
      <c r="X33" s="71">
        <v>60</v>
      </c>
      <c r="Y33" s="68">
        <v>35.930999999999997</v>
      </c>
      <c r="Z33" s="71">
        <v>60</v>
      </c>
      <c r="AA33" s="68">
        <v>35.970999999999997</v>
      </c>
      <c r="AB33" s="39">
        <f>F6/D6</f>
        <v>1.0599508182820319</v>
      </c>
      <c r="AD33" s="2"/>
      <c r="AE33" s="2"/>
      <c r="AF33" s="2"/>
      <c r="AG33" s="2"/>
      <c r="AH33" s="2"/>
      <c r="AI33" s="2"/>
      <c r="AJ33" s="2"/>
      <c r="AK33" s="2"/>
    </row>
    <row r="34" spans="1:37" ht="16">
      <c r="B34" s="45">
        <v>6</v>
      </c>
      <c r="C34" s="36" t="s">
        <v>111</v>
      </c>
      <c r="D34" s="61">
        <v>6</v>
      </c>
      <c r="E34" s="36">
        <f t="shared" ref="E34:E35" si="7">G34*0.5+I34*0.125+K34*0.125+M34*0.125+O34*0.125</f>
        <v>101.6219897396761</v>
      </c>
      <c r="F34" s="36">
        <f t="shared" ref="F34:F35" si="8">SUM(R34:S34)</f>
        <v>95.804000000000002</v>
      </c>
      <c r="G34" s="36">
        <f>F34*AB34</f>
        <v>101.54752819469178</v>
      </c>
      <c r="H34" s="36">
        <f t="shared" ref="H34:H35" si="9">SUM(T34:U34)</f>
        <v>95.990000000000009</v>
      </c>
      <c r="I34" s="36">
        <f>H34*AB34</f>
        <v>101.74467904689224</v>
      </c>
      <c r="J34" s="36">
        <f t="shared" ref="J34:J35" si="10">SUM(V34:W34)</f>
        <v>96.537999999999997</v>
      </c>
      <c r="K34" s="36">
        <f>J34*AB34</f>
        <v>102.32553209531079</v>
      </c>
      <c r="L34" s="36">
        <f t="shared" ref="L34:L35" si="11">SUM(X34:Y34)</f>
        <v>95.507000000000005</v>
      </c>
      <c r="M34" s="36">
        <f>L34*AB34</f>
        <v>101.23272280166202</v>
      </c>
      <c r="N34" s="36">
        <f t="shared" ref="N34:N35" si="12">SUM(Z34:AA34)</f>
        <v>95.742999999999995</v>
      </c>
      <c r="O34" s="46">
        <f>N34*AB34</f>
        <v>101.48287119477656</v>
      </c>
      <c r="P34" s="39"/>
      <c r="Q34" s="39"/>
      <c r="R34" s="43">
        <v>60</v>
      </c>
      <c r="S34" s="44">
        <v>35.804000000000002</v>
      </c>
      <c r="T34" s="43">
        <v>60</v>
      </c>
      <c r="U34" s="68">
        <v>35.99</v>
      </c>
      <c r="V34" s="43">
        <v>60</v>
      </c>
      <c r="W34" s="68">
        <v>36.537999999999997</v>
      </c>
      <c r="X34" s="71">
        <v>60</v>
      </c>
      <c r="Y34" s="68">
        <v>35.506999999999998</v>
      </c>
      <c r="Z34" s="71">
        <v>60</v>
      </c>
      <c r="AA34" s="68">
        <v>35.743000000000002</v>
      </c>
      <c r="AB34" s="39">
        <f>F6/D6</f>
        <v>1.0599508182820319</v>
      </c>
      <c r="AD34" s="2"/>
      <c r="AE34" s="2"/>
      <c r="AF34" s="2"/>
      <c r="AG34" s="2"/>
      <c r="AH34" s="2"/>
      <c r="AI34" s="2"/>
      <c r="AJ34" s="2"/>
      <c r="AK34" s="2"/>
    </row>
    <row r="35" spans="1:37" ht="16">
      <c r="B35" s="40">
        <v>7</v>
      </c>
      <c r="C35" s="53" t="s">
        <v>112</v>
      </c>
      <c r="D35" s="53">
        <v>5</v>
      </c>
      <c r="E35" s="85">
        <f t="shared" si="7"/>
        <v>101.49930043245995</v>
      </c>
      <c r="F35" s="53">
        <f t="shared" si="8"/>
        <v>95.504999999999995</v>
      </c>
      <c r="G35" s="85">
        <f>F35*AB35</f>
        <v>101.23060290002545</v>
      </c>
      <c r="H35" s="85">
        <f t="shared" si="9"/>
        <v>95.731999999999999</v>
      </c>
      <c r="I35" s="53">
        <f>H35*AB35</f>
        <v>101.47121173577547</v>
      </c>
      <c r="J35" s="53">
        <f t="shared" si="10"/>
        <v>96.134</v>
      </c>
      <c r="K35" s="53">
        <f>J35*AB35</f>
        <v>101.89731196472485</v>
      </c>
      <c r="L35" s="53">
        <f t="shared" si="11"/>
        <v>96.082999999999998</v>
      </c>
      <c r="M35" s="53">
        <f>L35*AB35</f>
        <v>101.84325447299247</v>
      </c>
      <c r="N35" s="85">
        <f t="shared" si="12"/>
        <v>96.09899999999999</v>
      </c>
      <c r="O35" s="83">
        <f>N35*AB35</f>
        <v>101.86021368608498</v>
      </c>
      <c r="P35" s="39"/>
      <c r="Q35" s="39"/>
      <c r="R35" s="43">
        <v>60</v>
      </c>
      <c r="S35" s="44">
        <v>35.505000000000003</v>
      </c>
      <c r="T35" s="43">
        <v>60</v>
      </c>
      <c r="U35" s="44">
        <v>35.731999999999999</v>
      </c>
      <c r="V35" s="43">
        <v>60</v>
      </c>
      <c r="W35" s="68">
        <v>36.134</v>
      </c>
      <c r="X35" s="71">
        <v>60</v>
      </c>
      <c r="Y35" s="68">
        <v>36.082999999999998</v>
      </c>
      <c r="Z35" s="71">
        <v>60</v>
      </c>
      <c r="AA35" s="68">
        <v>36.098999999999997</v>
      </c>
      <c r="AB35" s="39">
        <f>F6/D6</f>
        <v>1.0599508182820319</v>
      </c>
      <c r="AD35" s="2"/>
      <c r="AE35" s="2"/>
      <c r="AF35" s="2"/>
      <c r="AG35" s="2"/>
      <c r="AH35" s="2"/>
      <c r="AI35" s="2"/>
      <c r="AJ35" s="2"/>
      <c r="AK35" s="2"/>
    </row>
    <row r="36" spans="1:37" ht="17" customHeight="1">
      <c r="B36" s="50"/>
      <c r="C36" s="51"/>
      <c r="D36" s="51"/>
      <c r="E36" s="1"/>
      <c r="F36" s="1"/>
      <c r="G36" s="1"/>
      <c r="H36" s="1"/>
      <c r="I36" s="1"/>
      <c r="J36" s="1"/>
      <c r="W36" s="72"/>
      <c r="X36" s="72"/>
      <c r="Y36" s="72"/>
      <c r="Z36" s="72"/>
      <c r="AA36" s="72"/>
      <c r="AD36" s="2"/>
      <c r="AE36" s="2"/>
      <c r="AF36" s="2"/>
      <c r="AG36" s="2"/>
      <c r="AH36" s="2"/>
      <c r="AI36" s="2"/>
      <c r="AJ36" s="2"/>
      <c r="AK36" s="2"/>
    </row>
    <row r="42" spans="1:37" s="1" customFormat="1">
      <c r="A42" s="2"/>
      <c r="B42" s="2"/>
      <c r="E42" s="2"/>
      <c r="F42" s="2"/>
      <c r="G42" s="2"/>
      <c r="H42" s="2"/>
      <c r="I42" s="2"/>
      <c r="J42" s="2"/>
      <c r="R42" s="2"/>
    </row>
    <row r="43" spans="1:37" s="1" customFormat="1">
      <c r="B43" s="2"/>
      <c r="E43" s="2"/>
      <c r="F43" s="2"/>
      <c r="G43" s="2"/>
      <c r="H43" s="2"/>
      <c r="I43" s="2"/>
      <c r="J43" s="2"/>
    </row>
    <row r="44" spans="1:37" s="1" customFormat="1">
      <c r="B44" s="2"/>
      <c r="E44" s="2"/>
      <c r="F44" s="2"/>
      <c r="G44" s="2"/>
      <c r="H44" s="2"/>
      <c r="I44" s="2"/>
      <c r="J44" s="2"/>
    </row>
    <row r="45" spans="1:37" s="1" customFormat="1">
      <c r="B45" s="2"/>
      <c r="E45" s="2"/>
      <c r="F45" s="2"/>
      <c r="G45" s="2"/>
      <c r="H45" s="2"/>
      <c r="I45" s="2"/>
      <c r="J45" s="2"/>
    </row>
    <row r="46" spans="1:37" s="1" customFormat="1">
      <c r="B46" s="2"/>
      <c r="E46" s="2"/>
      <c r="F46" s="2"/>
      <c r="G46" s="2"/>
      <c r="H46" s="2"/>
      <c r="I46" s="2"/>
      <c r="J46" s="2"/>
    </row>
    <row r="47" spans="1:37" s="1" customFormat="1">
      <c r="B47" s="2"/>
      <c r="E47" s="2"/>
      <c r="F47" s="2"/>
      <c r="G47" s="2"/>
      <c r="H47" s="2"/>
      <c r="I47" s="2"/>
      <c r="J47" s="2"/>
    </row>
    <row r="48" spans="1:37" s="1" customFormat="1" ht="17">
      <c r="B48" s="38"/>
      <c r="C48" s="37"/>
      <c r="D48" s="37"/>
      <c r="E48" s="37"/>
      <c r="F48" s="37"/>
      <c r="G48" s="37"/>
      <c r="H48" s="37"/>
      <c r="I48" s="37"/>
      <c r="J48" s="2"/>
    </row>
    <row r="49" spans="2:10" s="1" customFormat="1">
      <c r="B49" s="2"/>
      <c r="E49" s="2"/>
      <c r="F49" s="2"/>
      <c r="G49" s="2"/>
      <c r="H49" s="2"/>
      <c r="I49" s="2"/>
      <c r="J49" s="2"/>
    </row>
    <row r="50" spans="2:10" s="1" customFormat="1">
      <c r="B50" s="2"/>
      <c r="E50" s="2"/>
      <c r="F50" s="2"/>
      <c r="G50" s="2"/>
      <c r="H50" s="2"/>
      <c r="I50" s="2"/>
      <c r="J50" s="2"/>
    </row>
    <row r="51" spans="2:10" s="1" customFormat="1">
      <c r="B51" s="2"/>
      <c r="E51" s="2"/>
      <c r="F51" s="2"/>
      <c r="G51" s="2"/>
      <c r="H51" s="2"/>
      <c r="I51" s="2"/>
      <c r="J51" s="2"/>
    </row>
    <row r="52" spans="2:10" s="1" customFormat="1">
      <c r="B52" s="2"/>
      <c r="E52" s="2"/>
      <c r="F52" s="2"/>
      <c r="G52" s="2"/>
      <c r="H52" s="2"/>
      <c r="I52" s="2"/>
      <c r="J52" s="2"/>
    </row>
    <row r="53" spans="2:10" s="1" customFormat="1">
      <c r="B53" s="2"/>
      <c r="E53" s="2"/>
      <c r="F53" s="2"/>
      <c r="G53" s="2"/>
      <c r="H53" s="2"/>
      <c r="I53" s="2"/>
      <c r="J53" s="2"/>
    </row>
    <row r="54" spans="2:10" s="1" customFormat="1">
      <c r="B54" s="2"/>
      <c r="E54" s="2"/>
      <c r="F54" s="2"/>
      <c r="G54" s="2"/>
      <c r="H54" s="2"/>
      <c r="I54" s="2"/>
      <c r="J54" s="2"/>
    </row>
    <row r="55" spans="2:10" s="1" customFormat="1">
      <c r="B55" s="2"/>
      <c r="E55" s="2"/>
      <c r="F55" s="2"/>
      <c r="G55" s="2"/>
      <c r="H55" s="2"/>
      <c r="I55" s="2"/>
      <c r="J55" s="2"/>
    </row>
    <row r="56" spans="2:10" s="1" customFormat="1">
      <c r="B56" s="2"/>
      <c r="E56" s="2"/>
      <c r="F56" s="2"/>
      <c r="G56" s="2"/>
      <c r="H56" s="2"/>
      <c r="I56" s="2"/>
      <c r="J56" s="2"/>
    </row>
    <row r="57" spans="2:10" s="1" customFormat="1">
      <c r="B57" s="2"/>
      <c r="E57" s="2"/>
      <c r="F57" s="2"/>
      <c r="G57" s="2"/>
      <c r="H57" s="2"/>
      <c r="I57" s="2"/>
      <c r="J57" s="2"/>
    </row>
  </sheetData>
  <mergeCells count="28">
    <mergeCell ref="B28:C28"/>
    <mergeCell ref="D28:E28"/>
    <mergeCell ref="B29:C29"/>
    <mergeCell ref="D29:E29"/>
    <mergeCell ref="B30:C30"/>
    <mergeCell ref="D30:E30"/>
    <mergeCell ref="B18:C18"/>
    <mergeCell ref="D18:E18"/>
    <mergeCell ref="B19:C19"/>
    <mergeCell ref="D19:E19"/>
    <mergeCell ref="B27:C27"/>
    <mergeCell ref="D27:E27"/>
    <mergeCell ref="B16:C16"/>
    <mergeCell ref="D16:E16"/>
    <mergeCell ref="B17:C17"/>
    <mergeCell ref="D17:E17"/>
    <mergeCell ref="B8:C8"/>
    <mergeCell ref="D8:E8"/>
    <mergeCell ref="B9:C9"/>
    <mergeCell ref="D9:E9"/>
    <mergeCell ref="B10:C10"/>
    <mergeCell ref="D10:E10"/>
    <mergeCell ref="B2:O2"/>
    <mergeCell ref="B3:I3"/>
    <mergeCell ref="B5:C5"/>
    <mergeCell ref="D5:E5"/>
    <mergeCell ref="B6:C6"/>
    <mergeCell ref="D6:E6"/>
  </mergeCells>
  <phoneticPr fontId="3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85F8D-F259-6E4E-89AD-6D19AC8E105C}">
  <sheetPr>
    <pageSetUpPr fitToPage="1"/>
  </sheetPr>
  <dimension ref="A2:AK79"/>
  <sheetViews>
    <sheetView zoomScale="90" zoomScaleNormal="90" zoomScaleSheetLayoutView="100" workbookViewId="0">
      <selection activeCell="B3" sqref="B3:I6"/>
    </sheetView>
  </sheetViews>
  <sheetFormatPr baseColWidth="10" defaultColWidth="15.83203125" defaultRowHeight="15"/>
  <cols>
    <col min="1" max="1" width="15.83203125" style="2"/>
    <col min="2" max="2" width="5.33203125" style="2" bestFit="1" customWidth="1"/>
    <col min="3" max="3" width="14.1640625" style="1" bestFit="1" customWidth="1"/>
    <col min="4" max="4" width="5.6640625" style="1" bestFit="1" customWidth="1"/>
    <col min="5" max="5" width="11.83203125" style="2" customWidth="1"/>
    <col min="6" max="6" width="10" style="2" bestFit="1" customWidth="1"/>
    <col min="7" max="8" width="12.83203125" style="2" bestFit="1" customWidth="1"/>
    <col min="9" max="9" width="7.83203125" style="2" bestFit="1" customWidth="1"/>
    <col min="10" max="10" width="10.1640625" style="2" bestFit="1" customWidth="1"/>
    <col min="11" max="11" width="7.83203125" style="1" bestFit="1" customWidth="1"/>
    <col min="12" max="12" width="10.1640625" style="1" bestFit="1" customWidth="1"/>
    <col min="13" max="13" width="7.83203125" style="1" bestFit="1" customWidth="1"/>
    <col min="14" max="14" width="10.1640625" style="1" bestFit="1" customWidth="1"/>
    <col min="15" max="15" width="7.83203125" style="1" bestFit="1" customWidth="1"/>
    <col min="16" max="18" width="9.83203125" style="1" hidden="1" customWidth="1"/>
    <col min="19" max="19" width="9" style="1" hidden="1" customWidth="1"/>
    <col min="20" max="22" width="9.83203125" style="1" hidden="1" customWidth="1"/>
    <col min="23" max="23" width="9" style="1" hidden="1" customWidth="1"/>
    <col min="24" max="24" width="15.83203125" style="1" hidden="1" customWidth="1"/>
    <col min="25" max="25" width="9" style="1" hidden="1" customWidth="1"/>
    <col min="26" max="26" width="10.6640625" style="1" hidden="1" customWidth="1"/>
    <col min="27" max="27" width="12.1640625" style="1" hidden="1" customWidth="1"/>
    <col min="28" max="28" width="13.33203125" style="1" hidden="1" customWidth="1"/>
    <col min="29" max="29" width="13.33203125" style="1" customWidth="1"/>
    <col min="30" max="30" width="7.83203125" style="1" customWidth="1"/>
    <col min="31" max="31" width="13.33203125" style="1" customWidth="1"/>
    <col min="32" max="32" width="7.83203125" style="1" customWidth="1"/>
    <col min="33" max="33" width="13.33203125" style="1" customWidth="1"/>
    <col min="34" max="34" width="7.83203125" style="1" customWidth="1"/>
    <col min="35" max="35" width="13.33203125" style="1" customWidth="1"/>
    <col min="36" max="36" width="7.83203125" style="1" customWidth="1"/>
    <col min="37" max="37" width="12.5" style="1" customWidth="1"/>
    <col min="38" max="16384" width="15.83203125" style="2"/>
  </cols>
  <sheetData>
    <row r="2" spans="2:37" ht="21">
      <c r="B2" s="113" t="s">
        <v>78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AK2" s="2"/>
    </row>
    <row r="3" spans="2:37" ht="17" customHeight="1">
      <c r="B3" s="114" t="s">
        <v>132</v>
      </c>
      <c r="C3" s="114"/>
      <c r="D3" s="114"/>
      <c r="E3" s="114"/>
      <c r="F3" s="114"/>
      <c r="G3" s="114"/>
      <c r="H3" s="114"/>
      <c r="I3" s="114"/>
      <c r="J3" s="1"/>
      <c r="AK3" s="2"/>
    </row>
    <row r="4" spans="2:37" ht="5" customHeight="1">
      <c r="B4" s="64"/>
      <c r="C4" s="64"/>
      <c r="D4" s="64"/>
      <c r="E4" s="64"/>
      <c r="F4" s="64"/>
      <c r="G4" s="64"/>
      <c r="H4" s="64"/>
      <c r="I4" s="64"/>
      <c r="J4" s="1"/>
      <c r="AK4" s="2"/>
    </row>
    <row r="5" spans="2:37" ht="17">
      <c r="B5" s="115" t="s">
        <v>70</v>
      </c>
      <c r="C5" s="115"/>
      <c r="D5" s="115" t="s">
        <v>71</v>
      </c>
      <c r="E5" s="115"/>
      <c r="F5" s="81" t="s">
        <v>47</v>
      </c>
      <c r="G5" s="81" t="s">
        <v>72</v>
      </c>
      <c r="H5" s="81" t="s">
        <v>73</v>
      </c>
    </row>
    <row r="6" spans="2:37" ht="17">
      <c r="B6" s="116" t="s">
        <v>120</v>
      </c>
      <c r="C6" s="117"/>
      <c r="D6" s="118">
        <v>133.72499999999999</v>
      </c>
      <c r="E6" s="118"/>
      <c r="F6" s="62">
        <v>100</v>
      </c>
      <c r="G6" s="63">
        <f>AVERAGE(E24,E25,E26,E14,E15,E46,E49,E35,E47,E48)</f>
        <v>100.83617498597869</v>
      </c>
      <c r="H6" s="67" t="s">
        <v>126</v>
      </c>
    </row>
    <row r="7" spans="2:37" ht="16" thickBot="1">
      <c r="B7" s="1"/>
      <c r="E7" s="1"/>
      <c r="F7" s="1"/>
      <c r="G7" s="1"/>
      <c r="H7" s="1"/>
      <c r="I7" s="1"/>
      <c r="J7" s="1"/>
      <c r="AD7" s="2"/>
      <c r="AE7" s="2"/>
      <c r="AF7" s="2"/>
      <c r="AG7" s="2"/>
      <c r="AH7" s="2"/>
      <c r="AI7" s="2"/>
      <c r="AJ7" s="2"/>
      <c r="AK7" s="2"/>
    </row>
    <row r="8" spans="2:37" ht="17" thickBot="1">
      <c r="B8" s="105" t="s">
        <v>65</v>
      </c>
      <c r="C8" s="106"/>
      <c r="D8" s="107" t="s">
        <v>81</v>
      </c>
      <c r="E8" s="108"/>
      <c r="G8" s="1"/>
      <c r="H8" s="1"/>
      <c r="I8" s="1"/>
      <c r="J8" s="1"/>
      <c r="AD8" s="2"/>
      <c r="AE8" s="2"/>
      <c r="AF8" s="2"/>
      <c r="AG8" s="2"/>
      <c r="AH8" s="2"/>
      <c r="AI8" s="2"/>
      <c r="AJ8" s="2"/>
      <c r="AK8" s="2"/>
    </row>
    <row r="9" spans="2:37" ht="17" thickBot="1">
      <c r="B9" s="105" t="s">
        <v>66</v>
      </c>
      <c r="C9" s="106"/>
      <c r="D9" s="107" t="s">
        <v>95</v>
      </c>
      <c r="E9" s="108"/>
      <c r="G9" s="1"/>
      <c r="H9" s="1"/>
      <c r="I9" s="1"/>
      <c r="J9" s="1"/>
      <c r="AD9" s="2"/>
      <c r="AE9" s="2"/>
      <c r="AF9" s="2"/>
      <c r="AG9" s="2"/>
      <c r="AH9" s="2"/>
      <c r="AI9" s="2"/>
      <c r="AJ9" s="2"/>
      <c r="AK9" s="2"/>
    </row>
    <row r="10" spans="2:37" ht="17" thickBot="1">
      <c r="B10" s="105" t="s">
        <v>63</v>
      </c>
      <c r="C10" s="106"/>
      <c r="D10" s="109">
        <f>AVERAGE(E14:E15)</f>
        <v>100.82253692278931</v>
      </c>
      <c r="E10" s="110"/>
      <c r="G10" s="1"/>
      <c r="H10" s="1"/>
      <c r="I10" s="1"/>
      <c r="J10" s="1"/>
      <c r="AD10" s="2"/>
      <c r="AE10" s="2"/>
      <c r="AF10" s="2"/>
      <c r="AG10" s="2"/>
      <c r="AH10" s="2"/>
      <c r="AI10" s="2"/>
      <c r="AJ10" s="2"/>
      <c r="AK10" s="2"/>
    </row>
    <row r="11" spans="2:37" ht="17" thickBot="1">
      <c r="B11" s="105" t="s">
        <v>64</v>
      </c>
      <c r="C11" s="106"/>
      <c r="D11" s="107" t="s">
        <v>113</v>
      </c>
      <c r="E11" s="108"/>
      <c r="G11" s="1"/>
      <c r="H11" s="1"/>
      <c r="I11" s="1"/>
      <c r="J11" s="1"/>
      <c r="AD11" s="2"/>
      <c r="AE11" s="2"/>
      <c r="AF11" s="2"/>
      <c r="AG11" s="2"/>
      <c r="AH11" s="2"/>
      <c r="AI11" s="2"/>
      <c r="AJ11" s="2"/>
      <c r="AK11" s="2"/>
    </row>
    <row r="12" spans="2:37" ht="5" customHeight="1">
      <c r="B12" s="1"/>
      <c r="E12" s="1"/>
      <c r="F12" s="1"/>
      <c r="G12" s="1"/>
      <c r="H12" s="1"/>
      <c r="I12" s="1"/>
      <c r="J12" s="1"/>
      <c r="AD12" s="2"/>
      <c r="AE12" s="2"/>
      <c r="AF12" s="2"/>
      <c r="AG12" s="2"/>
      <c r="AH12" s="2"/>
      <c r="AI12" s="2"/>
      <c r="AJ12" s="2"/>
      <c r="AK12" s="2"/>
    </row>
    <row r="13" spans="2:37" ht="17">
      <c r="B13" s="35" t="s">
        <v>48</v>
      </c>
      <c r="C13" s="35" t="s">
        <v>46</v>
      </c>
      <c r="D13" s="35" t="s">
        <v>69</v>
      </c>
      <c r="E13" s="35" t="s">
        <v>50</v>
      </c>
      <c r="F13" s="35" t="s">
        <v>51</v>
      </c>
      <c r="G13" s="35" t="s">
        <v>47</v>
      </c>
      <c r="H13" s="35" t="s">
        <v>52</v>
      </c>
      <c r="I13" s="35" t="s">
        <v>47</v>
      </c>
      <c r="J13" s="35" t="s">
        <v>53</v>
      </c>
      <c r="K13" s="35" t="s">
        <v>47</v>
      </c>
      <c r="L13" s="35" t="s">
        <v>54</v>
      </c>
      <c r="M13" s="35" t="s">
        <v>47</v>
      </c>
      <c r="N13" s="35" t="s">
        <v>55</v>
      </c>
      <c r="O13" s="35" t="s">
        <v>47</v>
      </c>
      <c r="P13" s="39"/>
      <c r="Q13" s="39"/>
      <c r="R13" s="39" t="s">
        <v>56</v>
      </c>
      <c r="S13" s="39"/>
      <c r="T13" s="39" t="s">
        <v>57</v>
      </c>
      <c r="U13" s="39"/>
      <c r="V13" s="39" t="s">
        <v>58</v>
      </c>
      <c r="W13" s="39"/>
      <c r="X13" s="39" t="s">
        <v>59</v>
      </c>
      <c r="Y13" s="39"/>
      <c r="Z13" s="39" t="s">
        <v>60</v>
      </c>
      <c r="AA13" s="39"/>
      <c r="AB13" s="39" t="s">
        <v>49</v>
      </c>
      <c r="AD13" s="2"/>
      <c r="AE13" s="2"/>
      <c r="AF13" s="2"/>
      <c r="AG13" s="2"/>
      <c r="AH13" s="2"/>
      <c r="AI13" s="2"/>
      <c r="AJ13" s="2"/>
      <c r="AK13" s="2"/>
    </row>
    <row r="14" spans="2:37" ht="16">
      <c r="B14" s="40">
        <v>98</v>
      </c>
      <c r="C14" s="41" t="s">
        <v>75</v>
      </c>
      <c r="D14" s="57">
        <v>4</v>
      </c>
      <c r="E14" s="42">
        <f>G14*0.5+I14*0.125+K14*0.125+M14*0.125+O14*0.125</f>
        <v>100.7076088988596</v>
      </c>
      <c r="F14" s="42">
        <f>SUM(R14:S14)</f>
        <v>134.02800000000002</v>
      </c>
      <c r="G14" s="42">
        <f>F14*AB14</f>
        <v>100.22658440830064</v>
      </c>
      <c r="H14" s="89">
        <f>SUM(T14:U14)</f>
        <v>135.291</v>
      </c>
      <c r="I14" s="89">
        <f>H14*AB14</f>
        <v>101.17106001121705</v>
      </c>
      <c r="J14" s="89">
        <f>SUM(V14:W14)</f>
        <v>135.827</v>
      </c>
      <c r="K14" s="89">
        <f>J14*AB14</f>
        <v>101.57188259487755</v>
      </c>
      <c r="L14" s="89">
        <f>SUM(X14:Y14)</f>
        <v>134.81399999999999</v>
      </c>
      <c r="M14" s="89">
        <f>L14*AB14</f>
        <v>100.81435782389231</v>
      </c>
      <c r="N14" s="89">
        <f>SUM(Z14:AA14)</f>
        <v>135.32599999999999</v>
      </c>
      <c r="O14" s="89">
        <f>N14*AB14</f>
        <v>101.19723312768741</v>
      </c>
      <c r="P14" s="39"/>
      <c r="Q14" s="39"/>
      <c r="R14" s="43">
        <v>60</v>
      </c>
      <c r="S14" s="44">
        <v>74.028000000000006</v>
      </c>
      <c r="T14" s="43">
        <v>60</v>
      </c>
      <c r="U14" s="68">
        <v>75.290999999999997</v>
      </c>
      <c r="V14" s="43">
        <v>60</v>
      </c>
      <c r="W14" s="68">
        <v>75.826999999999998</v>
      </c>
      <c r="X14" s="71">
        <v>60</v>
      </c>
      <c r="Y14" s="68">
        <v>74.813999999999993</v>
      </c>
      <c r="Z14" s="71">
        <v>60</v>
      </c>
      <c r="AA14" s="68">
        <v>75.325999999999993</v>
      </c>
      <c r="AB14" s="39">
        <f>F6/D6</f>
        <v>0.7478033277248084</v>
      </c>
      <c r="AD14" s="2"/>
      <c r="AE14" s="2"/>
      <c r="AF14" s="2"/>
      <c r="AG14" s="2"/>
      <c r="AH14" s="2"/>
      <c r="AI14" s="2"/>
      <c r="AJ14" s="2"/>
      <c r="AK14" s="2"/>
    </row>
    <row r="15" spans="2:37" ht="16">
      <c r="B15" s="45">
        <v>95</v>
      </c>
      <c r="C15" s="36" t="s">
        <v>76</v>
      </c>
      <c r="D15" s="58">
        <v>5</v>
      </c>
      <c r="E15" s="46">
        <f t="shared" ref="E15:E16" si="0">G15*0.5+I15*0.125+K15*0.125+M15*0.125+O15*0.125</f>
        <v>100.93746494671902</v>
      </c>
      <c r="F15" s="46">
        <f t="shared" ref="F15:F16" si="1">SUM(R15:S15)</f>
        <v>134.62</v>
      </c>
      <c r="G15" s="46">
        <f>F15*AB15</f>
        <v>100.66928397831371</v>
      </c>
      <c r="H15" s="90">
        <f t="shared" ref="H15:H16" si="2">SUM(T15:U15)</f>
        <v>135.07400000000001</v>
      </c>
      <c r="I15" s="90">
        <f t="shared" ref="I15:I16" si="3">H15*AB15</f>
        <v>101.00878668910077</v>
      </c>
      <c r="J15" s="90">
        <f>SUM(V15:W15)</f>
        <v>135.08699999999999</v>
      </c>
      <c r="K15" s="90">
        <f t="shared" ref="K15:K16" si="4">J15*AB15</f>
        <v>101.01850813236118</v>
      </c>
      <c r="L15" s="90">
        <f t="shared" ref="L15:L16" si="5">SUM(X15:Y15)</f>
        <v>135.417</v>
      </c>
      <c r="M15" s="90">
        <f t="shared" ref="M15:M16" si="6">L15*AB15</f>
        <v>101.26528323051038</v>
      </c>
      <c r="N15" s="90">
        <f t="shared" ref="N15:N16" si="7">SUM(Z15:AA15)</f>
        <v>135.77100000000002</v>
      </c>
      <c r="O15" s="90">
        <f t="shared" ref="O15:O16" si="8">N15*AB15</f>
        <v>101.53000560852497</v>
      </c>
      <c r="P15" s="39"/>
      <c r="Q15" s="39"/>
      <c r="R15" s="43">
        <v>60</v>
      </c>
      <c r="S15" s="44">
        <v>74.62</v>
      </c>
      <c r="T15" s="43">
        <v>60</v>
      </c>
      <c r="U15" s="76">
        <v>75.073999999999998</v>
      </c>
      <c r="V15" s="43">
        <v>60</v>
      </c>
      <c r="W15" s="68">
        <v>75.087000000000003</v>
      </c>
      <c r="X15" s="71">
        <v>60</v>
      </c>
      <c r="Y15" s="68">
        <v>75.417000000000002</v>
      </c>
      <c r="Z15" s="71">
        <v>60</v>
      </c>
      <c r="AA15" s="68">
        <v>75.771000000000001</v>
      </c>
      <c r="AB15" s="39">
        <f>F6/D6</f>
        <v>0.7478033277248084</v>
      </c>
      <c r="AD15" s="2"/>
      <c r="AE15" s="2"/>
      <c r="AF15" s="2"/>
      <c r="AG15" s="2"/>
      <c r="AH15" s="2"/>
      <c r="AI15" s="2"/>
      <c r="AJ15" s="2"/>
      <c r="AK15" s="2"/>
    </row>
    <row r="16" spans="2:37" ht="16">
      <c r="B16" s="52">
        <v>97</v>
      </c>
      <c r="C16" s="53" t="s">
        <v>119</v>
      </c>
      <c r="D16" s="60">
        <v>11</v>
      </c>
      <c r="E16" s="54">
        <f t="shared" si="0"/>
        <v>101.42026547018133</v>
      </c>
      <c r="F16" s="54">
        <f t="shared" si="1"/>
        <v>134.59699999999998</v>
      </c>
      <c r="G16" s="54">
        <f>F16*AB16</f>
        <v>100.65208450177602</v>
      </c>
      <c r="H16" s="91">
        <f t="shared" si="2"/>
        <v>135.22</v>
      </c>
      <c r="I16" s="91">
        <f t="shared" si="3"/>
        <v>101.11796597494859</v>
      </c>
      <c r="J16" s="91">
        <f>SUM(V16:W16)</f>
        <v>135.90300000000002</v>
      </c>
      <c r="K16" s="91">
        <f t="shared" si="4"/>
        <v>101.62871564778465</v>
      </c>
      <c r="L16" s="91">
        <f t="shared" si="5"/>
        <v>137.64600000000002</v>
      </c>
      <c r="M16" s="91">
        <f t="shared" si="6"/>
        <v>102.93213684800899</v>
      </c>
      <c r="N16" s="91">
        <f t="shared" si="7"/>
        <v>137.83699999999999</v>
      </c>
      <c r="O16" s="91">
        <f t="shared" si="8"/>
        <v>103.07496728360441</v>
      </c>
      <c r="P16" s="39"/>
      <c r="Q16" s="39"/>
      <c r="R16" s="43">
        <v>60</v>
      </c>
      <c r="S16" s="44">
        <v>74.596999999999994</v>
      </c>
      <c r="T16" s="43">
        <v>60</v>
      </c>
      <c r="U16" s="76">
        <v>75.22</v>
      </c>
      <c r="V16" s="43">
        <v>60</v>
      </c>
      <c r="W16" s="68">
        <v>75.903000000000006</v>
      </c>
      <c r="X16" s="71">
        <v>60</v>
      </c>
      <c r="Y16" s="68">
        <v>77.646000000000001</v>
      </c>
      <c r="Z16" s="71">
        <v>60</v>
      </c>
      <c r="AA16" s="68">
        <v>77.837000000000003</v>
      </c>
      <c r="AB16" s="39">
        <f>F6/D6</f>
        <v>0.7478033277248084</v>
      </c>
      <c r="AD16" s="2"/>
      <c r="AE16" s="2"/>
      <c r="AF16" s="2"/>
      <c r="AG16" s="2"/>
      <c r="AH16" s="2"/>
      <c r="AI16" s="2"/>
      <c r="AJ16" s="2"/>
      <c r="AK16" s="2"/>
    </row>
    <row r="17" spans="2:37" ht="17" customHeight="1" thickBot="1">
      <c r="B17" s="1"/>
      <c r="E17" s="1"/>
      <c r="F17" s="1"/>
      <c r="G17" s="1"/>
      <c r="H17" s="1"/>
      <c r="I17" s="1"/>
      <c r="J17" s="1"/>
      <c r="W17" s="72"/>
      <c r="X17" s="72"/>
      <c r="Y17" s="72"/>
      <c r="Z17" s="72"/>
      <c r="AA17" s="72"/>
      <c r="AD17" s="2"/>
      <c r="AE17" s="2"/>
      <c r="AF17" s="2"/>
      <c r="AG17" s="2"/>
      <c r="AH17" s="2"/>
      <c r="AI17" s="2"/>
      <c r="AJ17" s="2"/>
      <c r="AK17" s="2"/>
    </row>
    <row r="18" spans="2:37" ht="17" thickBot="1">
      <c r="B18" s="105" t="s">
        <v>65</v>
      </c>
      <c r="C18" s="106"/>
      <c r="D18" s="107" t="s">
        <v>68</v>
      </c>
      <c r="E18" s="108"/>
      <c r="G18" s="1"/>
      <c r="H18" s="1"/>
      <c r="I18" s="1"/>
      <c r="J18" s="1"/>
      <c r="W18" s="72"/>
      <c r="X18" s="72"/>
      <c r="Y18" s="72"/>
      <c r="Z18" s="72"/>
      <c r="AA18" s="72"/>
      <c r="AD18" s="2"/>
      <c r="AE18" s="2"/>
      <c r="AF18" s="2"/>
      <c r="AG18" s="2"/>
      <c r="AH18" s="2"/>
      <c r="AI18" s="2"/>
      <c r="AJ18" s="2"/>
      <c r="AK18" s="2"/>
    </row>
    <row r="19" spans="2:37" ht="17" thickBot="1">
      <c r="B19" s="105" t="s">
        <v>66</v>
      </c>
      <c r="C19" s="106"/>
      <c r="D19" s="107" t="s">
        <v>82</v>
      </c>
      <c r="E19" s="108"/>
      <c r="G19" s="1"/>
      <c r="H19" s="1"/>
      <c r="I19" s="1"/>
      <c r="J19" s="1"/>
      <c r="W19" s="72"/>
      <c r="X19" s="72"/>
      <c r="Y19" s="72"/>
      <c r="Z19" s="72"/>
      <c r="AA19" s="72"/>
      <c r="AD19" s="2"/>
      <c r="AE19" s="2"/>
      <c r="AF19" s="2"/>
      <c r="AG19" s="2"/>
      <c r="AH19" s="2"/>
      <c r="AI19" s="2"/>
      <c r="AJ19" s="2"/>
      <c r="AK19" s="2"/>
    </row>
    <row r="20" spans="2:37" ht="17" thickBot="1">
      <c r="B20" s="105" t="s">
        <v>63</v>
      </c>
      <c r="C20" s="106"/>
      <c r="D20" s="109">
        <f>AVERAGE(E24:E25)</f>
        <v>100.51972331276875</v>
      </c>
      <c r="E20" s="110"/>
      <c r="G20" s="1"/>
      <c r="H20" s="1"/>
      <c r="I20" s="1"/>
      <c r="J20" s="1"/>
      <c r="W20" s="72"/>
      <c r="X20" s="72"/>
      <c r="Y20" s="72"/>
      <c r="Z20" s="72"/>
      <c r="AA20" s="72"/>
      <c r="AD20" s="2"/>
      <c r="AE20" s="2"/>
      <c r="AF20" s="2"/>
      <c r="AG20" s="2"/>
      <c r="AH20" s="2"/>
      <c r="AI20" s="2"/>
      <c r="AJ20" s="2"/>
      <c r="AK20" s="2"/>
    </row>
    <row r="21" spans="2:37" ht="17" thickBot="1">
      <c r="B21" s="105" t="s">
        <v>64</v>
      </c>
      <c r="C21" s="106"/>
      <c r="D21" s="107" t="s">
        <v>113</v>
      </c>
      <c r="E21" s="108"/>
      <c r="G21" s="1"/>
      <c r="H21" s="1"/>
      <c r="I21" s="1"/>
      <c r="J21" s="1"/>
      <c r="W21" s="72"/>
      <c r="X21" s="72"/>
      <c r="Y21" s="72"/>
      <c r="Z21" s="72"/>
      <c r="AA21" s="72"/>
      <c r="AD21" s="2"/>
      <c r="AE21" s="2"/>
      <c r="AF21" s="2"/>
      <c r="AG21" s="2"/>
      <c r="AH21" s="2"/>
      <c r="AI21" s="2"/>
      <c r="AJ21" s="2"/>
      <c r="AK21" s="2"/>
    </row>
    <row r="22" spans="2:37" ht="5" customHeight="1">
      <c r="B22" s="1"/>
      <c r="E22" s="1"/>
      <c r="F22" s="1"/>
      <c r="G22" s="1"/>
      <c r="H22" s="1"/>
      <c r="I22" s="1"/>
      <c r="J22" s="1"/>
      <c r="W22" s="72"/>
      <c r="X22" s="72"/>
      <c r="Y22" s="72"/>
      <c r="Z22" s="72"/>
      <c r="AA22" s="72"/>
      <c r="AD22" s="2"/>
      <c r="AE22" s="2"/>
      <c r="AF22" s="2"/>
      <c r="AG22" s="2"/>
      <c r="AH22" s="2"/>
      <c r="AI22" s="2"/>
      <c r="AJ22" s="2"/>
      <c r="AK22" s="2"/>
    </row>
    <row r="23" spans="2:37" ht="17">
      <c r="B23" s="35" t="s">
        <v>48</v>
      </c>
      <c r="C23" s="35" t="s">
        <v>46</v>
      </c>
      <c r="D23" s="35" t="s">
        <v>69</v>
      </c>
      <c r="E23" s="35" t="s">
        <v>50</v>
      </c>
      <c r="F23" s="35" t="s">
        <v>51</v>
      </c>
      <c r="G23" s="35" t="s">
        <v>47</v>
      </c>
      <c r="H23" s="35" t="s">
        <v>52</v>
      </c>
      <c r="I23" s="35" t="s">
        <v>47</v>
      </c>
      <c r="J23" s="35" t="s">
        <v>53</v>
      </c>
      <c r="K23" s="35" t="s">
        <v>47</v>
      </c>
      <c r="L23" s="35" t="s">
        <v>54</v>
      </c>
      <c r="M23" s="35" t="s">
        <v>47</v>
      </c>
      <c r="N23" s="35" t="s">
        <v>55</v>
      </c>
      <c r="O23" s="35" t="s">
        <v>47</v>
      </c>
      <c r="P23" s="39"/>
      <c r="Q23" s="39"/>
      <c r="R23" s="39" t="s">
        <v>56</v>
      </c>
      <c r="S23" s="39"/>
      <c r="T23" s="39" t="s">
        <v>57</v>
      </c>
      <c r="U23" s="39"/>
      <c r="V23" s="39" t="s">
        <v>58</v>
      </c>
      <c r="W23" s="73"/>
      <c r="X23" s="73" t="s">
        <v>59</v>
      </c>
      <c r="Y23" s="73"/>
      <c r="Z23" s="73" t="s">
        <v>60</v>
      </c>
      <c r="AA23" s="73"/>
      <c r="AB23" s="39" t="s">
        <v>49</v>
      </c>
      <c r="AD23" s="2"/>
      <c r="AE23" s="2"/>
      <c r="AF23" s="2"/>
      <c r="AG23" s="2"/>
      <c r="AH23" s="2"/>
      <c r="AI23" s="2"/>
      <c r="AJ23" s="2"/>
      <c r="AK23" s="2"/>
    </row>
    <row r="24" spans="2:37" ht="16">
      <c r="B24" s="40">
        <v>99</v>
      </c>
      <c r="C24" s="41" t="s">
        <v>121</v>
      </c>
      <c r="D24" s="57">
        <v>1</v>
      </c>
      <c r="E24" s="42">
        <f>G24*0.5+I24*0.125+K24*0.125+M24*0.125+O24*0.125</f>
        <v>100.39633576369414</v>
      </c>
      <c r="F24" s="42">
        <f>SUM(R24:S24)</f>
        <v>133.72499999999999</v>
      </c>
      <c r="G24" s="42">
        <f>F24*AB24</f>
        <v>100</v>
      </c>
      <c r="H24" s="42">
        <f>SUM(T24:U24)</f>
        <v>134.458</v>
      </c>
      <c r="I24" s="42">
        <f>H24*AB24</f>
        <v>100.54813983922229</v>
      </c>
      <c r="J24" s="42">
        <f>SUM(V24:W24)</f>
        <v>134.89100000000002</v>
      </c>
      <c r="K24" s="42">
        <f>J24*AB24</f>
        <v>100.87193868012714</v>
      </c>
      <c r="L24" s="42">
        <f>SUM(X24:Y24)</f>
        <v>134.702</v>
      </c>
      <c r="M24" s="42">
        <f>L24*AB24</f>
        <v>100.73060385118714</v>
      </c>
      <c r="N24" s="42">
        <f>SUM(Z24:AA24)</f>
        <v>135.089</v>
      </c>
      <c r="O24" s="42">
        <f>N24*AB24</f>
        <v>101.02000373901664</v>
      </c>
      <c r="P24" s="39"/>
      <c r="Q24" s="39"/>
      <c r="R24" s="43">
        <v>60</v>
      </c>
      <c r="S24" s="44">
        <v>73.724999999999994</v>
      </c>
      <c r="T24" s="43">
        <v>60</v>
      </c>
      <c r="U24" s="44">
        <v>74.457999999999998</v>
      </c>
      <c r="V24" s="43">
        <v>60</v>
      </c>
      <c r="W24" s="68">
        <v>74.891000000000005</v>
      </c>
      <c r="X24" s="71">
        <v>60</v>
      </c>
      <c r="Y24" s="68">
        <v>74.701999999999998</v>
      </c>
      <c r="Z24" s="71">
        <v>60</v>
      </c>
      <c r="AA24" s="68">
        <v>75.088999999999999</v>
      </c>
      <c r="AB24" s="39">
        <f>F6/D6</f>
        <v>0.7478033277248084</v>
      </c>
      <c r="AD24" s="2"/>
      <c r="AE24" s="2"/>
      <c r="AF24" s="2"/>
      <c r="AG24" s="2"/>
      <c r="AH24" s="2"/>
      <c r="AI24" s="2"/>
      <c r="AJ24" s="2"/>
      <c r="AK24" s="2"/>
    </row>
    <row r="25" spans="2:37" ht="16">
      <c r="B25" s="45">
        <v>8</v>
      </c>
      <c r="C25" s="36" t="s">
        <v>77</v>
      </c>
      <c r="D25" s="58">
        <v>2</v>
      </c>
      <c r="E25" s="46">
        <f t="shared" ref="E25:E27" si="9">G25*0.5+I25*0.125+K25*0.125+M25*0.125+O25*0.125</f>
        <v>100.64311086184334</v>
      </c>
      <c r="F25" s="46">
        <f t="shared" ref="F25:F27" si="10">SUM(R25:S25)</f>
        <v>133.82400000000001</v>
      </c>
      <c r="G25" s="46">
        <f>F25*AB25</f>
        <v>100.07403252944476</v>
      </c>
      <c r="H25" s="46">
        <f t="shared" ref="H25:H27" si="11">SUM(T25:U25)</f>
        <v>135.45600000000002</v>
      </c>
      <c r="I25" s="46">
        <f>H25*AB25</f>
        <v>101.29444756029166</v>
      </c>
      <c r="J25" s="46">
        <f t="shared" ref="J25:J27" si="12">SUM(V25:W25)</f>
        <v>135.95999999999998</v>
      </c>
      <c r="K25" s="46">
        <f>J25*AB25</f>
        <v>101.67134043746493</v>
      </c>
      <c r="L25" s="46">
        <f t="shared" ref="L25:L27" si="13">SUM(X25:Y25)</f>
        <v>134.72800000000001</v>
      </c>
      <c r="M25" s="46">
        <f>L25*AB25</f>
        <v>100.75004673770799</v>
      </c>
      <c r="N25" s="46">
        <f t="shared" ref="N25:N27" si="14">SUM(Z25:AA25)</f>
        <v>135.24</v>
      </c>
      <c r="O25" s="70">
        <f>N25*AB25</f>
        <v>101.13292204150309</v>
      </c>
      <c r="P25" s="39"/>
      <c r="Q25" s="39"/>
      <c r="R25" s="43">
        <v>60</v>
      </c>
      <c r="S25" s="44">
        <v>73.823999999999998</v>
      </c>
      <c r="T25" s="43">
        <v>60</v>
      </c>
      <c r="U25" s="68">
        <v>75.456000000000003</v>
      </c>
      <c r="V25" s="43">
        <v>60</v>
      </c>
      <c r="W25" s="68">
        <v>75.959999999999994</v>
      </c>
      <c r="X25" s="71">
        <v>60</v>
      </c>
      <c r="Y25" s="68">
        <v>74.727999999999994</v>
      </c>
      <c r="Z25" s="71">
        <v>60</v>
      </c>
      <c r="AA25" s="68">
        <v>75.239999999999995</v>
      </c>
      <c r="AB25" s="39">
        <f>F6/D6</f>
        <v>0.7478033277248084</v>
      </c>
      <c r="AD25" s="2"/>
      <c r="AE25" s="2"/>
      <c r="AF25" s="2"/>
      <c r="AG25" s="2"/>
      <c r="AH25" s="2"/>
      <c r="AI25" s="2"/>
      <c r="AJ25" s="2"/>
      <c r="AK25" s="2"/>
    </row>
    <row r="26" spans="2:37" ht="16">
      <c r="B26" s="40">
        <v>9</v>
      </c>
      <c r="C26" s="41" t="s">
        <v>115</v>
      </c>
      <c r="D26" s="57">
        <v>3</v>
      </c>
      <c r="E26" s="42">
        <f t="shared" si="9"/>
        <v>100.58244531688166</v>
      </c>
      <c r="F26" s="42">
        <f t="shared" si="10"/>
        <v>133.79599999999999</v>
      </c>
      <c r="G26" s="42">
        <f>F26*AB26</f>
        <v>100.05309403626846</v>
      </c>
      <c r="H26" s="42">
        <f t="shared" si="11"/>
        <v>135.06399999999999</v>
      </c>
      <c r="I26" s="42">
        <f>H26*AB26</f>
        <v>101.00130865582352</v>
      </c>
      <c r="J26" s="42">
        <f t="shared" si="12"/>
        <v>135.84699999999998</v>
      </c>
      <c r="K26" s="42">
        <f>J26*AB26</f>
        <v>101.58683866143203</v>
      </c>
      <c r="L26" s="42">
        <f t="shared" si="13"/>
        <v>134.751</v>
      </c>
      <c r="M26" s="42">
        <f>L26*AB26</f>
        <v>100.76724621424566</v>
      </c>
      <c r="N26" s="42">
        <f t="shared" si="14"/>
        <v>135.185</v>
      </c>
      <c r="O26" s="69">
        <f>N26*AB26</f>
        <v>101.09179285847823</v>
      </c>
      <c r="P26" s="39"/>
      <c r="Q26" s="39"/>
      <c r="R26" s="43">
        <v>60</v>
      </c>
      <c r="S26" s="44">
        <v>73.796000000000006</v>
      </c>
      <c r="T26" s="43">
        <v>60</v>
      </c>
      <c r="U26" s="68">
        <v>75.063999999999993</v>
      </c>
      <c r="V26" s="43">
        <v>60</v>
      </c>
      <c r="W26" s="68">
        <v>75.846999999999994</v>
      </c>
      <c r="X26" s="71">
        <v>60</v>
      </c>
      <c r="Y26" s="68">
        <v>74.751000000000005</v>
      </c>
      <c r="Z26" s="71">
        <v>60</v>
      </c>
      <c r="AA26" s="68">
        <v>75.185000000000002</v>
      </c>
      <c r="AB26" s="39">
        <f>F6/D6</f>
        <v>0.7478033277248084</v>
      </c>
      <c r="AD26" s="2"/>
      <c r="AE26" s="2"/>
      <c r="AF26" s="2"/>
      <c r="AG26" s="2"/>
      <c r="AH26" s="2"/>
      <c r="AI26" s="2"/>
      <c r="AJ26" s="2"/>
      <c r="AK26" s="2"/>
    </row>
    <row r="27" spans="2:37" ht="16">
      <c r="B27" s="47">
        <v>7</v>
      </c>
      <c r="C27" s="48" t="s">
        <v>85</v>
      </c>
      <c r="D27" s="59">
        <v>17</v>
      </c>
      <c r="E27" s="49">
        <f t="shared" si="9"/>
        <v>103.92381753598804</v>
      </c>
      <c r="F27" s="49">
        <f t="shared" si="10"/>
        <v>139.19900000000001</v>
      </c>
      <c r="G27" s="49">
        <f>F27*AB27</f>
        <v>104.09347541596561</v>
      </c>
      <c r="H27" s="49">
        <f t="shared" si="11"/>
        <v>137.82</v>
      </c>
      <c r="I27" s="49">
        <f>H27*AB27</f>
        <v>103.06225462703308</v>
      </c>
      <c r="J27" s="49">
        <f t="shared" si="12"/>
        <v>138.529</v>
      </c>
      <c r="K27" s="49">
        <f>J27*AB27</f>
        <v>103.59244718638998</v>
      </c>
      <c r="L27" s="49">
        <f t="shared" si="13"/>
        <v>138.67099999999999</v>
      </c>
      <c r="M27" s="49">
        <f>L27*AB27</f>
        <v>103.6986352589269</v>
      </c>
      <c r="N27" s="49">
        <f t="shared" si="14"/>
        <v>139.96100000000001</v>
      </c>
      <c r="O27" s="49">
        <f>N27*AB27</f>
        <v>104.66330155169192</v>
      </c>
      <c r="P27" s="39"/>
      <c r="Q27" s="39"/>
      <c r="R27" s="43">
        <v>60</v>
      </c>
      <c r="S27" s="44">
        <v>79.198999999999998</v>
      </c>
      <c r="T27" s="43">
        <v>60</v>
      </c>
      <c r="U27" s="44">
        <v>77.819999999999993</v>
      </c>
      <c r="V27" s="43">
        <v>60</v>
      </c>
      <c r="W27" s="68">
        <v>78.528999999999996</v>
      </c>
      <c r="X27" s="71">
        <v>60</v>
      </c>
      <c r="Y27" s="68">
        <v>78.671000000000006</v>
      </c>
      <c r="Z27" s="71">
        <v>60</v>
      </c>
      <c r="AA27" s="68">
        <v>79.960999999999999</v>
      </c>
      <c r="AB27" s="39">
        <f>F6/D6</f>
        <v>0.7478033277248084</v>
      </c>
      <c r="AD27" s="2"/>
      <c r="AE27" s="2"/>
      <c r="AF27" s="2"/>
      <c r="AG27" s="2"/>
      <c r="AH27" s="2"/>
      <c r="AI27" s="2"/>
      <c r="AJ27" s="2"/>
      <c r="AK27" s="2"/>
    </row>
    <row r="28" spans="2:37" ht="16" thickBot="1">
      <c r="B28" s="1"/>
      <c r="E28" s="1"/>
      <c r="F28" s="1"/>
      <c r="G28" s="1"/>
      <c r="H28" s="1"/>
      <c r="I28" s="1"/>
      <c r="J28" s="1"/>
      <c r="W28" s="72"/>
      <c r="X28" s="72"/>
      <c r="Y28" s="72"/>
      <c r="Z28" s="72"/>
      <c r="AA28" s="72"/>
      <c r="AD28" s="2"/>
      <c r="AE28" s="2"/>
      <c r="AF28" s="2"/>
      <c r="AG28" s="2"/>
      <c r="AH28" s="2"/>
      <c r="AI28" s="2"/>
      <c r="AJ28" s="2"/>
      <c r="AK28" s="2"/>
    </row>
    <row r="29" spans="2:37" ht="17" thickBot="1">
      <c r="B29" s="105" t="s">
        <v>65</v>
      </c>
      <c r="C29" s="106"/>
      <c r="D29" s="107" t="s">
        <v>62</v>
      </c>
      <c r="E29" s="111"/>
      <c r="F29" s="55"/>
      <c r="H29" s="1"/>
      <c r="I29" s="1"/>
      <c r="J29" s="1"/>
      <c r="W29" s="72"/>
      <c r="X29" s="72"/>
      <c r="Y29" s="72"/>
      <c r="Z29" s="72"/>
      <c r="AA29" s="72"/>
      <c r="AD29" s="2"/>
      <c r="AE29" s="2"/>
      <c r="AF29" s="2"/>
      <c r="AG29" s="2"/>
      <c r="AH29" s="2"/>
      <c r="AI29" s="2"/>
      <c r="AJ29" s="2"/>
      <c r="AK29" s="2"/>
    </row>
    <row r="30" spans="2:37" ht="17" thickBot="1">
      <c r="B30" s="105" t="s">
        <v>66</v>
      </c>
      <c r="C30" s="106"/>
      <c r="D30" s="107" t="s">
        <v>83</v>
      </c>
      <c r="E30" s="111"/>
      <c r="F30" s="55"/>
      <c r="G30" s="1"/>
      <c r="H30" s="1"/>
      <c r="I30" s="1"/>
      <c r="J30" s="1"/>
      <c r="W30" s="72"/>
      <c r="X30" s="72"/>
      <c r="Y30" s="72"/>
      <c r="Z30" s="72"/>
      <c r="AA30" s="72"/>
      <c r="AD30" s="2"/>
      <c r="AE30" s="2"/>
      <c r="AF30" s="2"/>
      <c r="AG30" s="2"/>
      <c r="AH30" s="2"/>
      <c r="AI30" s="2"/>
      <c r="AJ30" s="2"/>
      <c r="AK30" s="2"/>
    </row>
    <row r="31" spans="2:37" ht="18" customHeight="1" thickBot="1">
      <c r="B31" s="105" t="s">
        <v>63</v>
      </c>
      <c r="C31" s="106"/>
      <c r="D31" s="109">
        <f>AVERAGE(E35:E36)</f>
        <v>101.328753037951</v>
      </c>
      <c r="E31" s="112"/>
      <c r="F31" s="56"/>
      <c r="G31" s="1"/>
      <c r="H31" s="1"/>
      <c r="I31" s="1"/>
      <c r="J31" s="1"/>
      <c r="W31" s="72"/>
      <c r="X31" s="72"/>
      <c r="Y31" s="72"/>
      <c r="Z31" s="72"/>
      <c r="AA31" s="72"/>
      <c r="AD31" s="2"/>
      <c r="AE31" s="2"/>
      <c r="AF31" s="2"/>
      <c r="AG31" s="2"/>
      <c r="AH31" s="2"/>
      <c r="AI31" s="2"/>
      <c r="AJ31" s="2"/>
      <c r="AK31" s="2"/>
    </row>
    <row r="32" spans="2:37" ht="16" customHeight="1" thickBot="1">
      <c r="B32" s="105" t="s">
        <v>64</v>
      </c>
      <c r="C32" s="106"/>
      <c r="D32" s="107" t="s">
        <v>113</v>
      </c>
      <c r="E32" s="111"/>
      <c r="F32" s="55"/>
      <c r="G32" s="1"/>
      <c r="H32" s="1"/>
      <c r="I32" s="1"/>
      <c r="J32" s="1"/>
      <c r="W32" s="72"/>
      <c r="X32" s="72"/>
      <c r="Y32" s="72"/>
      <c r="Z32" s="72"/>
      <c r="AA32" s="72"/>
      <c r="AD32" s="2"/>
      <c r="AE32" s="2"/>
      <c r="AF32" s="2"/>
      <c r="AG32" s="2"/>
      <c r="AH32" s="2"/>
      <c r="AI32" s="2"/>
      <c r="AJ32" s="2"/>
      <c r="AK32" s="2"/>
    </row>
    <row r="33" spans="2:37" ht="5" customHeight="1">
      <c r="B33" s="1"/>
      <c r="E33" s="1"/>
      <c r="F33" s="1"/>
      <c r="G33" s="1"/>
      <c r="H33" s="1"/>
      <c r="I33" s="1"/>
      <c r="J33" s="1"/>
      <c r="W33" s="72"/>
      <c r="X33" s="72"/>
      <c r="Y33" s="72"/>
      <c r="Z33" s="72"/>
      <c r="AA33" s="72"/>
      <c r="AD33" s="2"/>
      <c r="AE33" s="2"/>
      <c r="AF33" s="2"/>
      <c r="AG33" s="2"/>
      <c r="AH33" s="2"/>
      <c r="AI33" s="2"/>
      <c r="AJ33" s="2"/>
      <c r="AK33" s="2"/>
    </row>
    <row r="34" spans="2:37" ht="17">
      <c r="B34" s="35" t="s">
        <v>48</v>
      </c>
      <c r="C34" s="35" t="s">
        <v>46</v>
      </c>
      <c r="D34" s="35" t="s">
        <v>69</v>
      </c>
      <c r="E34" s="35" t="s">
        <v>50</v>
      </c>
      <c r="F34" s="35" t="s">
        <v>51</v>
      </c>
      <c r="G34" s="35" t="s">
        <v>47</v>
      </c>
      <c r="H34" s="35" t="s">
        <v>52</v>
      </c>
      <c r="I34" s="35" t="s">
        <v>47</v>
      </c>
      <c r="J34" s="35" t="s">
        <v>53</v>
      </c>
      <c r="K34" s="35" t="s">
        <v>47</v>
      </c>
      <c r="L34" s="35" t="s">
        <v>54</v>
      </c>
      <c r="M34" s="35" t="s">
        <v>47</v>
      </c>
      <c r="N34" s="35" t="s">
        <v>55</v>
      </c>
      <c r="O34" s="35" t="s">
        <v>47</v>
      </c>
      <c r="P34" s="39"/>
      <c r="Q34" s="39"/>
      <c r="R34" s="39" t="s">
        <v>56</v>
      </c>
      <c r="S34" s="39"/>
      <c r="T34" s="39" t="s">
        <v>57</v>
      </c>
      <c r="U34" s="39"/>
      <c r="V34" s="39" t="s">
        <v>58</v>
      </c>
      <c r="W34" s="73"/>
      <c r="X34" s="73" t="s">
        <v>59</v>
      </c>
      <c r="Y34" s="73"/>
      <c r="Z34" s="73" t="s">
        <v>60</v>
      </c>
      <c r="AA34" s="73"/>
      <c r="AB34" s="39" t="s">
        <v>49</v>
      </c>
      <c r="AD34" s="2"/>
      <c r="AE34" s="2"/>
      <c r="AF34" s="2"/>
      <c r="AG34" s="2"/>
      <c r="AH34" s="2"/>
      <c r="AI34" s="2"/>
      <c r="AJ34" s="2"/>
      <c r="AK34" s="2"/>
    </row>
    <row r="35" spans="2:37" ht="16">
      <c r="B35" s="40">
        <v>22</v>
      </c>
      <c r="C35" s="41" t="s">
        <v>74</v>
      </c>
      <c r="D35" s="41">
        <v>8</v>
      </c>
      <c r="E35" s="42">
        <f>G35*0.5+I35*0.125+K35*0.125+M35*0.125+O35*0.125</f>
        <v>101.04972892129369</v>
      </c>
      <c r="F35" s="42">
        <f>SUM(R35:S35)</f>
        <v>134.518</v>
      </c>
      <c r="G35" s="42">
        <f>F35*AB35</f>
        <v>100.59300803888577</v>
      </c>
      <c r="H35" s="42">
        <f>SUM(T35:U35)</f>
        <v>134.95999999999998</v>
      </c>
      <c r="I35" s="42">
        <f>H35*AB35</f>
        <v>100.92353710974012</v>
      </c>
      <c r="J35" s="42">
        <f>SUM(V35:W35)</f>
        <v>136.09199999999998</v>
      </c>
      <c r="K35" s="42">
        <f>J35*AB35</f>
        <v>101.77005047672461</v>
      </c>
      <c r="L35" s="42">
        <f>SUM(X35:Y35)</f>
        <v>135.798</v>
      </c>
      <c r="M35" s="42">
        <f>L35*AB35</f>
        <v>101.55019629837354</v>
      </c>
      <c r="N35" s="42">
        <f>SUM(Z35:AA35)</f>
        <v>136.108</v>
      </c>
      <c r="O35" s="42">
        <f>N35*AB35</f>
        <v>101.78201532996822</v>
      </c>
      <c r="P35" s="39"/>
      <c r="Q35" s="39"/>
      <c r="R35" s="43">
        <v>60</v>
      </c>
      <c r="S35" s="44">
        <v>74.518000000000001</v>
      </c>
      <c r="T35" s="43">
        <v>60</v>
      </c>
      <c r="U35" s="44">
        <v>74.959999999999994</v>
      </c>
      <c r="V35" s="43">
        <v>60</v>
      </c>
      <c r="W35" s="68">
        <v>76.091999999999999</v>
      </c>
      <c r="X35" s="71">
        <v>60</v>
      </c>
      <c r="Y35" s="68">
        <v>75.798000000000002</v>
      </c>
      <c r="Z35" s="71">
        <v>60</v>
      </c>
      <c r="AA35" s="68">
        <v>76.108000000000004</v>
      </c>
      <c r="AB35" s="39">
        <f>F6/D6</f>
        <v>0.7478033277248084</v>
      </c>
      <c r="AD35" s="2"/>
      <c r="AE35" s="2"/>
      <c r="AF35" s="2"/>
      <c r="AG35" s="2"/>
      <c r="AH35" s="2"/>
      <c r="AI35" s="2"/>
      <c r="AJ35" s="2"/>
      <c r="AK35" s="2"/>
    </row>
    <row r="36" spans="2:37" ht="16">
      <c r="B36" s="45">
        <v>2</v>
      </c>
      <c r="C36" s="36" t="s">
        <v>61</v>
      </c>
      <c r="D36" s="61">
        <v>12</v>
      </c>
      <c r="E36" s="46">
        <f t="shared" ref="E36:E38" si="15">G36*0.5+I36*0.125+K36*0.125+M36*0.125+O36*0.125</f>
        <v>101.60777715460833</v>
      </c>
      <c r="F36" s="46">
        <f t="shared" ref="F36:F38" si="16">SUM(R36:S36)</f>
        <v>134.86799999999999</v>
      </c>
      <c r="G36" s="46">
        <f>F36*AB36</f>
        <v>100.85473920358946</v>
      </c>
      <c r="H36" s="46">
        <f t="shared" ref="H36:H38" si="17">SUM(T36:U36)</f>
        <v>136.69900000000001</v>
      </c>
      <c r="I36" s="46">
        <f>H36*AB36</f>
        <v>102.2239670966536</v>
      </c>
      <c r="J36" s="46">
        <f t="shared" ref="J36:J38" si="18">SUM(V36:W36)</f>
        <v>136.958</v>
      </c>
      <c r="K36" s="46">
        <f>J36*AB36</f>
        <v>102.41764815853431</v>
      </c>
      <c r="L36" s="46">
        <f t="shared" ref="L36:L38" si="19">SUM(X36:Y36)</f>
        <v>136.4</v>
      </c>
      <c r="M36" s="46">
        <f>L36*AB36</f>
        <v>102.00037390166386</v>
      </c>
      <c r="N36" s="46">
        <f t="shared" ref="N36:N38" si="20">SUM(Z36:AA36)</f>
        <v>137.471</v>
      </c>
      <c r="O36" s="46">
        <f>N36*AB36</f>
        <v>102.80127126565714</v>
      </c>
      <c r="P36" s="39"/>
      <c r="Q36" s="39"/>
      <c r="R36" s="43">
        <v>60</v>
      </c>
      <c r="S36" s="44">
        <v>74.867999999999995</v>
      </c>
      <c r="T36" s="43">
        <v>60</v>
      </c>
      <c r="U36" s="68">
        <v>76.698999999999998</v>
      </c>
      <c r="V36" s="43">
        <v>60</v>
      </c>
      <c r="W36" s="68">
        <v>76.957999999999998</v>
      </c>
      <c r="X36" s="71">
        <v>60</v>
      </c>
      <c r="Y36" s="68">
        <v>76.400000000000006</v>
      </c>
      <c r="Z36" s="71">
        <v>60</v>
      </c>
      <c r="AA36" s="68">
        <v>77.471000000000004</v>
      </c>
      <c r="AB36" s="39">
        <f>F6/D6</f>
        <v>0.7478033277248084</v>
      </c>
      <c r="AD36" s="2"/>
      <c r="AE36" s="2"/>
      <c r="AF36" s="2"/>
      <c r="AG36" s="2"/>
      <c r="AH36" s="2"/>
      <c r="AI36" s="2"/>
      <c r="AJ36" s="2"/>
      <c r="AK36" s="2"/>
    </row>
    <row r="37" spans="2:37" ht="16">
      <c r="B37" s="40">
        <v>21</v>
      </c>
      <c r="C37" s="41" t="s">
        <v>122</v>
      </c>
      <c r="D37" s="41">
        <v>15</v>
      </c>
      <c r="E37" s="42">
        <f t="shared" si="15"/>
        <v>102.59899046550758</v>
      </c>
      <c r="F37" s="42">
        <f t="shared" si="16"/>
        <v>136.542</v>
      </c>
      <c r="G37" s="42">
        <f>F37*AB37</f>
        <v>102.10656197420079</v>
      </c>
      <c r="H37" s="42">
        <f t="shared" si="17"/>
        <v>137.191</v>
      </c>
      <c r="I37" s="42">
        <f>H37*AB37</f>
        <v>102.59188633389419</v>
      </c>
      <c r="J37" s="42">
        <f t="shared" si="18"/>
        <v>138.25</v>
      </c>
      <c r="K37" s="42">
        <f>J37*AB37</f>
        <v>103.38381005795476</v>
      </c>
      <c r="L37" s="42">
        <f t="shared" si="19"/>
        <v>137.845</v>
      </c>
      <c r="M37" s="42">
        <f>L37*AB37</f>
        <v>103.08094971022621</v>
      </c>
      <c r="N37" s="42">
        <f t="shared" si="20"/>
        <v>138.15</v>
      </c>
      <c r="O37" s="69">
        <f>N37*AB37</f>
        <v>103.30902972518228</v>
      </c>
      <c r="P37" s="39"/>
      <c r="Q37" s="39"/>
      <c r="R37" s="43">
        <v>60</v>
      </c>
      <c r="S37" s="44">
        <v>76.542000000000002</v>
      </c>
      <c r="T37" s="43">
        <v>60</v>
      </c>
      <c r="U37" s="44">
        <v>77.191000000000003</v>
      </c>
      <c r="V37" s="43">
        <v>60</v>
      </c>
      <c r="W37" s="68">
        <v>78.25</v>
      </c>
      <c r="X37" s="71">
        <v>60</v>
      </c>
      <c r="Y37" s="68">
        <v>77.844999999999999</v>
      </c>
      <c r="Z37" s="71">
        <v>60</v>
      </c>
      <c r="AA37" s="68">
        <v>78.150000000000006</v>
      </c>
      <c r="AB37" s="39">
        <f>F6/D6</f>
        <v>0.7478033277248084</v>
      </c>
      <c r="AD37" s="2"/>
      <c r="AE37" s="2"/>
      <c r="AF37" s="2"/>
      <c r="AG37" s="2"/>
      <c r="AH37" s="2"/>
      <c r="AI37" s="2"/>
      <c r="AJ37" s="2"/>
      <c r="AK37" s="2"/>
    </row>
    <row r="38" spans="2:37" ht="16">
      <c r="B38" s="47">
        <v>11</v>
      </c>
      <c r="C38" s="48" t="s">
        <v>87</v>
      </c>
      <c r="D38" s="48">
        <v>13</v>
      </c>
      <c r="E38" s="49">
        <f t="shared" si="15"/>
        <v>101.71704991587214</v>
      </c>
      <c r="F38" s="49">
        <f t="shared" si="16"/>
        <v>135.45600000000002</v>
      </c>
      <c r="G38" s="49">
        <f>F38*AB38</f>
        <v>101.29444756029166</v>
      </c>
      <c r="H38" s="49">
        <f t="shared" si="17"/>
        <v>136.107</v>
      </c>
      <c r="I38" s="49">
        <f>H38*AB38</f>
        <v>101.78126752664049</v>
      </c>
      <c r="J38" s="49">
        <f t="shared" si="18"/>
        <v>136.98599999999999</v>
      </c>
      <c r="K38" s="49">
        <f>J38*AB38</f>
        <v>102.43858665171059</v>
      </c>
      <c r="L38" s="49">
        <f t="shared" si="19"/>
        <v>135.73099999999999</v>
      </c>
      <c r="M38" s="49">
        <f>L38*AB38</f>
        <v>101.50009347541597</v>
      </c>
      <c r="N38" s="49">
        <f t="shared" si="20"/>
        <v>137.52100000000002</v>
      </c>
      <c r="O38" s="49">
        <f>N38*AB38</f>
        <v>102.83866143204338</v>
      </c>
      <c r="P38" s="39"/>
      <c r="Q38" s="39"/>
      <c r="R38" s="43">
        <v>60</v>
      </c>
      <c r="S38" s="44">
        <v>75.456000000000003</v>
      </c>
      <c r="T38" s="43">
        <v>60</v>
      </c>
      <c r="U38" s="44">
        <v>76.106999999999999</v>
      </c>
      <c r="V38" s="43">
        <v>60</v>
      </c>
      <c r="W38" s="68">
        <v>76.986000000000004</v>
      </c>
      <c r="X38" s="71">
        <v>60</v>
      </c>
      <c r="Y38" s="68">
        <v>75.730999999999995</v>
      </c>
      <c r="Z38" s="71">
        <v>60</v>
      </c>
      <c r="AA38" s="68">
        <v>77.521000000000001</v>
      </c>
      <c r="AB38" s="39">
        <f>F6/D6</f>
        <v>0.7478033277248084</v>
      </c>
      <c r="AD38" s="2"/>
      <c r="AE38" s="2"/>
      <c r="AF38" s="2"/>
      <c r="AG38" s="2"/>
      <c r="AH38" s="2"/>
      <c r="AI38" s="2"/>
      <c r="AJ38" s="2"/>
      <c r="AK38" s="2"/>
    </row>
    <row r="39" spans="2:37" ht="17" customHeight="1" thickBot="1">
      <c r="B39" s="50"/>
      <c r="C39" s="50"/>
      <c r="D39" s="51"/>
      <c r="E39" s="1"/>
      <c r="F39" s="1"/>
      <c r="G39" s="1"/>
      <c r="H39" s="1"/>
      <c r="I39" s="1"/>
      <c r="J39" s="1"/>
      <c r="W39" s="72"/>
      <c r="X39" s="72"/>
      <c r="Y39" s="72"/>
      <c r="Z39" s="72"/>
      <c r="AA39" s="72"/>
      <c r="AD39" s="2"/>
      <c r="AE39" s="2"/>
      <c r="AF39" s="2"/>
      <c r="AG39" s="2"/>
      <c r="AH39" s="2"/>
      <c r="AI39" s="2"/>
      <c r="AJ39" s="2"/>
      <c r="AK39" s="2"/>
    </row>
    <row r="40" spans="2:37" ht="17" thickBot="1">
      <c r="B40" s="105" t="s">
        <v>65</v>
      </c>
      <c r="C40" s="106"/>
      <c r="D40" s="107" t="s">
        <v>67</v>
      </c>
      <c r="E40" s="108"/>
      <c r="G40" s="1"/>
      <c r="H40" s="1"/>
      <c r="I40" s="1"/>
      <c r="J40" s="1"/>
      <c r="W40" s="72"/>
      <c r="X40" s="72"/>
      <c r="Y40" s="72"/>
      <c r="Z40" s="72"/>
      <c r="AA40" s="72"/>
      <c r="AD40" s="2"/>
      <c r="AE40" s="2"/>
      <c r="AF40" s="2"/>
      <c r="AG40" s="2"/>
      <c r="AH40" s="2"/>
      <c r="AI40" s="2"/>
      <c r="AJ40" s="2"/>
      <c r="AK40" s="2"/>
    </row>
    <row r="41" spans="2:37" ht="17" thickBot="1">
      <c r="B41" s="105" t="s">
        <v>66</v>
      </c>
      <c r="C41" s="106"/>
      <c r="D41" s="107" t="s">
        <v>94</v>
      </c>
      <c r="E41" s="108"/>
      <c r="G41" s="1"/>
      <c r="H41" s="1"/>
      <c r="I41" s="1"/>
      <c r="J41" s="1"/>
      <c r="W41" s="72"/>
      <c r="X41" s="72"/>
      <c r="Y41" s="72"/>
      <c r="Z41" s="72"/>
      <c r="AA41" s="72"/>
      <c r="AD41" s="2"/>
      <c r="AE41" s="2"/>
      <c r="AF41" s="2"/>
      <c r="AG41" s="2"/>
      <c r="AH41" s="2"/>
      <c r="AI41" s="2"/>
      <c r="AJ41" s="2"/>
      <c r="AK41" s="2"/>
    </row>
    <row r="42" spans="2:37" ht="17" thickBot="1">
      <c r="B42" s="105" t="s">
        <v>63</v>
      </c>
      <c r="C42" s="106"/>
      <c r="D42" s="109">
        <f>AVERAGE(E46,E49)</f>
        <v>100.88493176294634</v>
      </c>
      <c r="E42" s="110"/>
      <c r="G42" s="1"/>
      <c r="H42" s="1"/>
      <c r="I42" s="1"/>
      <c r="J42" s="1"/>
      <c r="W42" s="72"/>
      <c r="X42" s="72"/>
      <c r="Y42" s="72"/>
      <c r="Z42" s="72"/>
      <c r="AA42" s="72"/>
      <c r="AD42" s="2"/>
      <c r="AE42" s="2"/>
      <c r="AF42" s="2"/>
      <c r="AG42" s="2"/>
      <c r="AH42" s="2"/>
      <c r="AI42" s="2"/>
      <c r="AJ42" s="2"/>
      <c r="AK42" s="2"/>
    </row>
    <row r="43" spans="2:37" ht="17" thickBot="1">
      <c r="B43" s="105" t="s">
        <v>64</v>
      </c>
      <c r="C43" s="106"/>
      <c r="D43" s="107" t="s">
        <v>113</v>
      </c>
      <c r="E43" s="108"/>
      <c r="G43" s="1"/>
      <c r="H43" s="1"/>
      <c r="I43" s="1"/>
      <c r="J43" s="1"/>
      <c r="W43" s="72"/>
      <c r="X43" s="72"/>
      <c r="Y43" s="72"/>
      <c r="Z43" s="72"/>
      <c r="AA43" s="72"/>
      <c r="AD43" s="2"/>
      <c r="AE43" s="2"/>
      <c r="AF43" s="2"/>
      <c r="AG43" s="2"/>
      <c r="AH43" s="2"/>
      <c r="AI43" s="2"/>
      <c r="AJ43" s="2"/>
      <c r="AK43" s="2"/>
    </row>
    <row r="44" spans="2:37" ht="5" customHeight="1">
      <c r="B44" s="1"/>
      <c r="E44" s="1"/>
      <c r="F44" s="1"/>
      <c r="G44" s="1"/>
      <c r="H44" s="1"/>
      <c r="I44" s="1"/>
      <c r="J44" s="1"/>
      <c r="W44" s="72"/>
      <c r="X44" s="72"/>
      <c r="Y44" s="72"/>
      <c r="Z44" s="72"/>
      <c r="AA44" s="72"/>
      <c r="AD44" s="2"/>
      <c r="AE44" s="2"/>
      <c r="AF44" s="2"/>
      <c r="AG44" s="2"/>
      <c r="AH44" s="2"/>
      <c r="AI44" s="2"/>
      <c r="AJ44" s="2"/>
      <c r="AK44" s="2"/>
    </row>
    <row r="45" spans="2:37" ht="17">
      <c r="B45" s="35" t="s">
        <v>48</v>
      </c>
      <c r="C45" s="35" t="s">
        <v>46</v>
      </c>
      <c r="D45" s="35" t="s">
        <v>69</v>
      </c>
      <c r="E45" s="35" t="s">
        <v>50</v>
      </c>
      <c r="F45" s="35" t="s">
        <v>51</v>
      </c>
      <c r="G45" s="35" t="s">
        <v>47</v>
      </c>
      <c r="H45" s="35" t="s">
        <v>52</v>
      </c>
      <c r="I45" s="35" t="s">
        <v>47</v>
      </c>
      <c r="J45" s="35" t="s">
        <v>53</v>
      </c>
      <c r="K45" s="35" t="s">
        <v>47</v>
      </c>
      <c r="L45" s="35" t="s">
        <v>54</v>
      </c>
      <c r="M45" s="35" t="s">
        <v>47</v>
      </c>
      <c r="N45" s="35" t="s">
        <v>55</v>
      </c>
      <c r="O45" s="35" t="s">
        <v>47</v>
      </c>
      <c r="P45" s="39"/>
      <c r="Q45" s="39"/>
      <c r="R45" s="39" t="s">
        <v>56</v>
      </c>
      <c r="S45" s="39"/>
      <c r="T45" s="39" t="s">
        <v>57</v>
      </c>
      <c r="U45" s="39"/>
      <c r="V45" s="39" t="s">
        <v>58</v>
      </c>
      <c r="W45" s="73"/>
      <c r="X45" s="73" t="s">
        <v>59</v>
      </c>
      <c r="Y45" s="73"/>
      <c r="Z45" s="73" t="s">
        <v>60</v>
      </c>
      <c r="AA45" s="73"/>
      <c r="AB45" s="39" t="s">
        <v>49</v>
      </c>
      <c r="AD45" s="2"/>
      <c r="AE45" s="2"/>
      <c r="AF45" s="2"/>
      <c r="AG45" s="2"/>
      <c r="AH45" s="2"/>
      <c r="AI45" s="2"/>
      <c r="AJ45" s="2"/>
      <c r="AK45" s="2"/>
    </row>
    <row r="46" spans="2:37" ht="16">
      <c r="B46" s="40">
        <v>1</v>
      </c>
      <c r="C46" s="41" t="s">
        <v>123</v>
      </c>
      <c r="D46" s="57">
        <v>6</v>
      </c>
      <c r="E46" s="42">
        <f>G46*0.5+I46*0.125+K46*0.125+M46*0.125+O46*0.125</f>
        <v>100.89624228827817</v>
      </c>
      <c r="F46" s="42">
        <f>SUM(R46:S46)</f>
        <v>134.203</v>
      </c>
      <c r="G46" s="42">
        <f>F46*AB46</f>
        <v>100.35744999065247</v>
      </c>
      <c r="H46" s="42">
        <f>SUM(T46:U46)</f>
        <v>135.72800000000001</v>
      </c>
      <c r="I46" s="42">
        <f>H46*AB46</f>
        <v>101.4978500654328</v>
      </c>
      <c r="J46" s="42">
        <f>SUM(V46:W46)</f>
        <v>136.65199999999999</v>
      </c>
      <c r="K46" s="42">
        <f>J46*AB46</f>
        <v>102.1888203402505</v>
      </c>
      <c r="L46" s="42">
        <f>SUM(X46:Y46)</f>
        <v>134.857</v>
      </c>
      <c r="M46" s="42">
        <f>L46*AB46</f>
        <v>100.84651336698448</v>
      </c>
      <c r="N46" s="42">
        <f>SUM(Z46:AA46)</f>
        <v>135.339</v>
      </c>
      <c r="O46" s="42">
        <f>N46*AB46</f>
        <v>101.20695457094784</v>
      </c>
      <c r="P46" s="39"/>
      <c r="Q46" s="39"/>
      <c r="R46" s="43">
        <v>60</v>
      </c>
      <c r="S46" s="44">
        <v>74.203000000000003</v>
      </c>
      <c r="T46" s="43">
        <v>60</v>
      </c>
      <c r="U46" s="68">
        <v>75.727999999999994</v>
      </c>
      <c r="V46" s="43">
        <v>60</v>
      </c>
      <c r="W46" s="68">
        <v>76.652000000000001</v>
      </c>
      <c r="X46" s="71">
        <v>60</v>
      </c>
      <c r="Y46" s="68">
        <v>74.856999999999999</v>
      </c>
      <c r="Z46" s="71">
        <v>60</v>
      </c>
      <c r="AA46" s="68">
        <v>75.338999999999999</v>
      </c>
      <c r="AB46" s="39">
        <f>F6/D6</f>
        <v>0.7478033277248084</v>
      </c>
      <c r="AD46" s="2"/>
      <c r="AE46" s="2"/>
      <c r="AF46" s="2"/>
      <c r="AG46" s="2"/>
      <c r="AH46" s="2"/>
      <c r="AI46" s="2"/>
      <c r="AJ46" s="2"/>
      <c r="AK46" s="2"/>
    </row>
    <row r="47" spans="2:37" ht="16">
      <c r="B47" s="45">
        <v>88</v>
      </c>
      <c r="C47" s="36" t="s">
        <v>88</v>
      </c>
      <c r="D47" s="58">
        <v>9</v>
      </c>
      <c r="E47" s="46">
        <f>G47*0.5+I47*0.125+K47*0.125+M47*0.125+O47*0.125</f>
        <v>101.11628341746122</v>
      </c>
      <c r="F47" s="46">
        <f t="shared" ref="F47:F49" si="21">SUM(R47:S47)</f>
        <v>134.63900000000001</v>
      </c>
      <c r="G47" s="46">
        <f>F47*AB47</f>
        <v>100.68349224154049</v>
      </c>
      <c r="H47" s="79">
        <f>SUM(T47:U47)</f>
        <v>135.059</v>
      </c>
      <c r="I47" s="79">
        <f>H47*AB47</f>
        <v>100.99756963918489</v>
      </c>
      <c r="J47" s="79">
        <f>SUM(V47:W47)</f>
        <v>135.81799999999998</v>
      </c>
      <c r="K47" s="79">
        <f>J47*AB47</f>
        <v>101.56515236492801</v>
      </c>
      <c r="L47" s="46">
        <f t="shared" ref="L47:L49" si="22">SUM(X47:Y47)</f>
        <v>136.13</v>
      </c>
      <c r="M47" s="46">
        <f>L47*AB47</f>
        <v>101.79846700317816</v>
      </c>
      <c r="N47" s="46">
        <f t="shared" ref="N47:N49" si="23">SUM(Z47:AA47)</f>
        <v>136.179</v>
      </c>
      <c r="O47" s="46">
        <f>N47*AB47</f>
        <v>101.83510936623668</v>
      </c>
      <c r="P47" s="39"/>
      <c r="Q47" s="39"/>
      <c r="R47" s="43">
        <v>60</v>
      </c>
      <c r="S47" s="44">
        <v>74.638999999999996</v>
      </c>
      <c r="T47" s="43">
        <v>60</v>
      </c>
      <c r="U47" s="68">
        <v>75.058999999999997</v>
      </c>
      <c r="V47" s="43">
        <v>60</v>
      </c>
      <c r="W47" s="68">
        <v>75.817999999999998</v>
      </c>
      <c r="X47" s="71">
        <v>60</v>
      </c>
      <c r="Y47" s="68">
        <v>76.13</v>
      </c>
      <c r="Z47" s="71">
        <v>60</v>
      </c>
      <c r="AA47" s="68">
        <v>76.179000000000002</v>
      </c>
      <c r="AB47" s="39">
        <f>F6/D6</f>
        <v>0.7478033277248084</v>
      </c>
      <c r="AD47" s="2"/>
      <c r="AE47" s="2"/>
      <c r="AF47" s="2"/>
      <c r="AG47" s="2"/>
      <c r="AH47" s="2"/>
      <c r="AI47" s="2"/>
      <c r="AJ47" s="2"/>
      <c r="AK47" s="2"/>
    </row>
    <row r="48" spans="2:37" ht="16">
      <c r="B48" s="40">
        <v>66</v>
      </c>
      <c r="C48" s="41" t="s">
        <v>33</v>
      </c>
      <c r="D48" s="57">
        <v>10</v>
      </c>
      <c r="E48" s="42">
        <f t="shared" ref="E48:E49" si="24">G48*0.5+I48*0.125+K48*0.125+M48*0.125+O48*0.125</f>
        <v>101.15890820714154</v>
      </c>
      <c r="F48" s="42">
        <f t="shared" si="21"/>
        <v>134.83100000000002</v>
      </c>
      <c r="G48" s="42">
        <f>F48*AB48</f>
        <v>100.82707048046366</v>
      </c>
      <c r="H48" s="42">
        <f>SUM(T48:U48)</f>
        <v>135.499</v>
      </c>
      <c r="I48" s="42">
        <f>H48*AB48</f>
        <v>101.3266031033838</v>
      </c>
      <c r="J48" s="42">
        <f>SUM(V48:W48)</f>
        <v>135.98099999999999</v>
      </c>
      <c r="K48" s="42">
        <f>J48*AB48</f>
        <v>101.68704430734716</v>
      </c>
      <c r="L48" s="42">
        <f t="shared" si="22"/>
        <v>135.631</v>
      </c>
      <c r="M48" s="42">
        <f>L48*AB48</f>
        <v>101.42531314264349</v>
      </c>
      <c r="N48" s="42">
        <f t="shared" si="23"/>
        <v>135.76300000000001</v>
      </c>
      <c r="O48" s="42">
        <f>N48*AB48</f>
        <v>101.52402318190316</v>
      </c>
      <c r="P48" s="39"/>
      <c r="Q48" s="39"/>
      <c r="R48" s="43">
        <v>60</v>
      </c>
      <c r="S48" s="44">
        <v>74.831000000000003</v>
      </c>
      <c r="T48" s="43">
        <v>60</v>
      </c>
      <c r="U48" s="68">
        <v>75.498999999999995</v>
      </c>
      <c r="V48" s="43">
        <v>60</v>
      </c>
      <c r="W48" s="68">
        <v>75.980999999999995</v>
      </c>
      <c r="X48" s="71">
        <v>60</v>
      </c>
      <c r="Y48" s="68">
        <v>75.631</v>
      </c>
      <c r="Z48" s="71">
        <v>60</v>
      </c>
      <c r="AA48" s="68">
        <v>75.763000000000005</v>
      </c>
      <c r="AB48" s="39">
        <f>F6/D6</f>
        <v>0.7478033277248084</v>
      </c>
      <c r="AD48" s="2"/>
      <c r="AE48" s="2"/>
      <c r="AF48" s="2"/>
      <c r="AG48" s="2"/>
      <c r="AH48" s="2"/>
      <c r="AI48" s="2"/>
      <c r="AJ48" s="2"/>
      <c r="AK48" s="2"/>
    </row>
    <row r="49" spans="1:37" ht="16">
      <c r="B49" s="47">
        <v>33</v>
      </c>
      <c r="C49" s="48" t="s">
        <v>89</v>
      </c>
      <c r="D49" s="59">
        <v>7</v>
      </c>
      <c r="E49" s="49">
        <f t="shared" si="24"/>
        <v>100.87362123761451</v>
      </c>
      <c r="F49" s="49">
        <f t="shared" si="21"/>
        <v>133.93</v>
      </c>
      <c r="G49" s="49">
        <f>F49*AB49</f>
        <v>100.1532996821836</v>
      </c>
      <c r="H49" s="49">
        <f>SUM(T49:U49)</f>
        <v>135.26900000000001</v>
      </c>
      <c r="I49" s="49">
        <f>H49*AB49</f>
        <v>101.15460833800711</v>
      </c>
      <c r="J49" s="49">
        <f>SUM(V49:W49)</f>
        <v>135.69</v>
      </c>
      <c r="K49" s="49">
        <f>J49*AB49</f>
        <v>101.46943353897925</v>
      </c>
      <c r="L49" s="49">
        <f t="shared" si="22"/>
        <v>136.05599999999998</v>
      </c>
      <c r="M49" s="49">
        <f>L49*AB49</f>
        <v>101.74312955692652</v>
      </c>
      <c r="N49" s="49">
        <f t="shared" si="23"/>
        <v>136.411</v>
      </c>
      <c r="O49" s="49">
        <f>N49*AB49</f>
        <v>102.00859973826884</v>
      </c>
      <c r="P49" s="39"/>
      <c r="Q49" s="39"/>
      <c r="R49" s="43">
        <v>60</v>
      </c>
      <c r="S49" s="44">
        <v>73.930000000000007</v>
      </c>
      <c r="T49" s="43">
        <v>60</v>
      </c>
      <c r="U49" s="68">
        <v>75.269000000000005</v>
      </c>
      <c r="V49" s="43">
        <v>60</v>
      </c>
      <c r="W49" s="68">
        <v>75.69</v>
      </c>
      <c r="X49" s="71">
        <v>60</v>
      </c>
      <c r="Y49" s="68">
        <v>76.055999999999997</v>
      </c>
      <c r="Z49" s="71">
        <v>60</v>
      </c>
      <c r="AA49" s="68">
        <v>76.411000000000001</v>
      </c>
      <c r="AB49" s="39">
        <f>F6/D6</f>
        <v>0.7478033277248084</v>
      </c>
      <c r="AD49" s="2"/>
      <c r="AE49" s="2"/>
      <c r="AF49" s="2"/>
      <c r="AG49" s="2"/>
      <c r="AH49" s="2"/>
      <c r="AI49" s="2"/>
      <c r="AJ49" s="2"/>
      <c r="AK49" s="2"/>
    </row>
    <row r="50" spans="1:37" ht="16" thickBot="1"/>
    <row r="51" spans="1:37" ht="17" thickBot="1">
      <c r="B51" s="105" t="s">
        <v>65</v>
      </c>
      <c r="C51" s="106"/>
      <c r="D51" s="107" t="s">
        <v>90</v>
      </c>
      <c r="E51" s="108"/>
    </row>
    <row r="52" spans="1:37" ht="17" thickBot="1">
      <c r="B52" s="105" t="s">
        <v>66</v>
      </c>
      <c r="C52" s="106"/>
      <c r="D52" s="107" t="s">
        <v>91</v>
      </c>
      <c r="E52" s="108"/>
    </row>
    <row r="53" spans="1:37" ht="17" thickBot="1">
      <c r="B53" s="105" t="s">
        <v>63</v>
      </c>
      <c r="C53" s="106"/>
      <c r="D53" s="109">
        <f>AVERAGE(E57:E58)</f>
        <v>102.19223219293328</v>
      </c>
      <c r="E53" s="110"/>
    </row>
    <row r="54" spans="1:37" ht="17" thickBot="1">
      <c r="B54" s="105" t="s">
        <v>64</v>
      </c>
      <c r="C54" s="106"/>
      <c r="D54" s="107" t="s">
        <v>113</v>
      </c>
      <c r="E54" s="108"/>
    </row>
    <row r="55" spans="1:37" ht="6" customHeight="1"/>
    <row r="56" spans="1:37" ht="17">
      <c r="B56" s="35" t="s">
        <v>48</v>
      </c>
      <c r="C56" s="35" t="s">
        <v>46</v>
      </c>
      <c r="D56" s="35" t="s">
        <v>69</v>
      </c>
      <c r="E56" s="35" t="s">
        <v>50</v>
      </c>
      <c r="F56" s="35" t="s">
        <v>51</v>
      </c>
      <c r="G56" s="35" t="s">
        <v>47</v>
      </c>
      <c r="H56" s="35" t="s">
        <v>52</v>
      </c>
      <c r="I56" s="35" t="s">
        <v>47</v>
      </c>
      <c r="J56" s="35" t="s">
        <v>53</v>
      </c>
      <c r="K56" s="35" t="s">
        <v>47</v>
      </c>
      <c r="L56" s="35" t="s">
        <v>54</v>
      </c>
      <c r="M56" s="35" t="s">
        <v>47</v>
      </c>
      <c r="N56" s="35" t="s">
        <v>55</v>
      </c>
      <c r="O56" s="35" t="s">
        <v>47</v>
      </c>
      <c r="R56" s="39" t="s">
        <v>56</v>
      </c>
      <c r="S56" s="39"/>
      <c r="T56" s="39" t="s">
        <v>57</v>
      </c>
      <c r="U56" s="39"/>
      <c r="V56" s="39" t="s">
        <v>58</v>
      </c>
      <c r="W56" s="73"/>
      <c r="X56" s="73" t="s">
        <v>59</v>
      </c>
      <c r="Y56" s="73"/>
      <c r="Z56" s="73" t="s">
        <v>60</v>
      </c>
      <c r="AA56" s="73"/>
      <c r="AB56" s="39" t="s">
        <v>49</v>
      </c>
    </row>
    <row r="57" spans="1:37" ht="16">
      <c r="B57" s="40">
        <v>26</v>
      </c>
      <c r="C57" s="41" t="s">
        <v>124</v>
      </c>
      <c r="D57" s="57">
        <v>14</v>
      </c>
      <c r="E57" s="42">
        <f>G57*0.5+I57*0.125+K57*0.125+M57*0.125+O57*0.125</f>
        <v>101.82305103757713</v>
      </c>
      <c r="F57" s="42">
        <f>SUM(R57:S57)</f>
        <v>135.16300000000001</v>
      </c>
      <c r="G57" s="42">
        <f>F57*AB57</f>
        <v>101.07534118526829</v>
      </c>
      <c r="H57" s="42">
        <f>SUM(T57:U57)</f>
        <v>136.572</v>
      </c>
      <c r="I57" s="42">
        <f>H57*AB57</f>
        <v>102.12899607403253</v>
      </c>
      <c r="J57" s="42">
        <f>SUM(V57:W57)</f>
        <v>137.21800000000002</v>
      </c>
      <c r="K57" s="42">
        <f>J57*AB57</f>
        <v>102.61207702374277</v>
      </c>
      <c r="L57" s="42">
        <f>SUM(X57:Y57)</f>
        <v>137.411</v>
      </c>
      <c r="M57" s="42">
        <f>L57*AB57</f>
        <v>102.75640306599365</v>
      </c>
      <c r="N57" s="42">
        <f>SUM(Z57:AA57)</f>
        <v>137.44999999999999</v>
      </c>
      <c r="O57" s="42">
        <f>N57*AB57</f>
        <v>102.7855673957749</v>
      </c>
      <c r="R57" s="43">
        <v>60</v>
      </c>
      <c r="S57" s="44">
        <v>75.162999999999997</v>
      </c>
      <c r="T57" s="43">
        <v>60</v>
      </c>
      <c r="U57" s="68">
        <v>76.572000000000003</v>
      </c>
      <c r="V57" s="43">
        <v>60</v>
      </c>
      <c r="W57" s="68">
        <v>77.218000000000004</v>
      </c>
      <c r="X57" s="71">
        <v>60</v>
      </c>
      <c r="Y57" s="68">
        <v>77.411000000000001</v>
      </c>
      <c r="Z57" s="71">
        <v>60</v>
      </c>
      <c r="AA57" s="68">
        <v>77.45</v>
      </c>
      <c r="AB57" s="39">
        <f>F6/D6</f>
        <v>0.7478033277248084</v>
      </c>
    </row>
    <row r="58" spans="1:37" ht="16">
      <c r="B58" s="45">
        <v>44</v>
      </c>
      <c r="C58" s="36" t="s">
        <v>125</v>
      </c>
      <c r="D58" s="58">
        <v>16</v>
      </c>
      <c r="E58" s="46">
        <f>G58*0.5+I58*0.125+K58*0.125+M58*0.125+O58*0.125</f>
        <v>102.56141334828942</v>
      </c>
      <c r="F58" s="46">
        <f>SUM(R58:S58)</f>
        <v>134.959</v>
      </c>
      <c r="G58" s="46">
        <f>F58*AB58</f>
        <v>100.92278930641243</v>
      </c>
      <c r="H58" s="79">
        <f>SUM(T58:U58)</f>
        <v>136.572</v>
      </c>
      <c r="I58" s="79">
        <f>H58*AB58</f>
        <v>102.12899607403253</v>
      </c>
      <c r="J58" s="79">
        <f>SUM(V58:W58)</f>
        <v>137.21800000000002</v>
      </c>
      <c r="K58" s="79">
        <f>J58*AB58</f>
        <v>102.61207702374277</v>
      </c>
      <c r="L58" s="46">
        <f>SUM(X58:Y58)</f>
        <v>141.78800000000001</v>
      </c>
      <c r="M58" s="46">
        <f>L58*AB58</f>
        <v>106.02953823144514</v>
      </c>
      <c r="N58" s="79">
        <f>SUM(Z58:AA58)</f>
        <v>141.78800000000001</v>
      </c>
      <c r="O58" s="79">
        <f>N58*AB58</f>
        <v>106.02953823144514</v>
      </c>
      <c r="R58" s="43">
        <v>60</v>
      </c>
      <c r="S58" s="44">
        <v>74.959000000000003</v>
      </c>
      <c r="T58" s="43">
        <v>60</v>
      </c>
      <c r="U58" s="92">
        <v>76.572000000000003</v>
      </c>
      <c r="V58" s="43">
        <v>60</v>
      </c>
      <c r="W58" s="92">
        <v>77.218000000000004</v>
      </c>
      <c r="X58" s="71">
        <v>60</v>
      </c>
      <c r="Y58" s="68">
        <v>81.787999999999997</v>
      </c>
      <c r="Z58" s="71">
        <v>60</v>
      </c>
      <c r="AA58" s="92">
        <v>81.787999999999997</v>
      </c>
      <c r="AB58" s="39">
        <f>F6/D6</f>
        <v>0.7478033277248084</v>
      </c>
    </row>
    <row r="64" spans="1:37" s="1" customFormat="1">
      <c r="A64" s="2"/>
      <c r="B64" s="2"/>
      <c r="E64" s="2"/>
      <c r="F64" s="2"/>
      <c r="G64" s="2"/>
      <c r="H64" s="2"/>
      <c r="I64" s="2"/>
      <c r="J64" s="2"/>
      <c r="R64" s="2"/>
    </row>
    <row r="65" spans="2:10" s="1" customFormat="1">
      <c r="B65" s="2"/>
      <c r="E65" s="2"/>
      <c r="F65" s="2"/>
      <c r="G65" s="2"/>
      <c r="H65" s="2"/>
      <c r="I65" s="2"/>
      <c r="J65" s="2"/>
    </row>
    <row r="66" spans="2:10" s="1" customFormat="1">
      <c r="B66" s="2"/>
      <c r="E66" s="2"/>
      <c r="F66" s="2"/>
      <c r="G66" s="2"/>
      <c r="H66" s="2"/>
      <c r="I66" s="2"/>
      <c r="J66" s="2"/>
    </row>
    <row r="67" spans="2:10" s="1" customFormat="1">
      <c r="B67" s="2"/>
      <c r="E67" s="2"/>
      <c r="F67" s="2"/>
      <c r="G67" s="2"/>
      <c r="H67" s="2"/>
      <c r="I67" s="2"/>
      <c r="J67" s="2"/>
    </row>
    <row r="68" spans="2:10" s="1" customFormat="1">
      <c r="B68" s="2"/>
      <c r="E68" s="2"/>
      <c r="F68" s="2"/>
      <c r="G68" s="2"/>
      <c r="H68" s="2"/>
      <c r="I68" s="2"/>
      <c r="J68" s="2"/>
    </row>
    <row r="69" spans="2:10" s="1" customFormat="1">
      <c r="B69" s="2"/>
      <c r="E69" s="2"/>
      <c r="F69" s="2"/>
      <c r="G69" s="2"/>
      <c r="H69" s="2"/>
      <c r="I69" s="2"/>
      <c r="J69" s="2"/>
    </row>
    <row r="70" spans="2:10" s="1" customFormat="1" ht="17">
      <c r="B70" s="38"/>
      <c r="C70" s="37"/>
      <c r="D70" s="37"/>
      <c r="E70" s="37"/>
      <c r="F70" s="37"/>
      <c r="G70" s="37"/>
      <c r="H70" s="37"/>
      <c r="I70" s="37"/>
      <c r="J70" s="2"/>
    </row>
    <row r="71" spans="2:10" s="1" customFormat="1">
      <c r="B71" s="2"/>
      <c r="E71" s="2"/>
      <c r="F71" s="2"/>
      <c r="G71" s="2"/>
      <c r="H71" s="2"/>
      <c r="I71" s="2"/>
      <c r="J71" s="2"/>
    </row>
    <row r="72" spans="2:10" s="1" customFormat="1">
      <c r="B72" s="2"/>
      <c r="E72" s="2"/>
      <c r="F72" s="2"/>
      <c r="G72" s="2"/>
      <c r="H72" s="2"/>
      <c r="I72" s="2"/>
      <c r="J72" s="2"/>
    </row>
    <row r="73" spans="2:10" s="1" customFormat="1">
      <c r="B73" s="2"/>
      <c r="E73" s="2"/>
      <c r="F73" s="2"/>
      <c r="G73" s="2"/>
      <c r="H73" s="2"/>
      <c r="I73" s="2"/>
      <c r="J73" s="2"/>
    </row>
    <row r="74" spans="2:10" s="1" customFormat="1">
      <c r="B74" s="2"/>
      <c r="E74" s="2"/>
      <c r="F74" s="2"/>
      <c r="G74" s="2"/>
      <c r="H74" s="2"/>
      <c r="I74" s="2"/>
      <c r="J74" s="2"/>
    </row>
    <row r="75" spans="2:10" s="1" customFormat="1">
      <c r="B75" s="2"/>
      <c r="E75" s="2"/>
      <c r="F75" s="2"/>
      <c r="G75" s="2"/>
      <c r="H75" s="2"/>
      <c r="I75" s="2"/>
      <c r="J75" s="2"/>
    </row>
    <row r="76" spans="2:10" s="1" customFormat="1">
      <c r="B76" s="2"/>
      <c r="E76" s="2"/>
      <c r="F76" s="2"/>
      <c r="G76" s="2"/>
      <c r="H76" s="2"/>
      <c r="I76" s="2"/>
      <c r="J76" s="2"/>
    </row>
    <row r="77" spans="2:10" s="1" customFormat="1">
      <c r="B77" s="2"/>
      <c r="E77" s="2"/>
      <c r="F77" s="2"/>
      <c r="G77" s="2"/>
      <c r="H77" s="2"/>
      <c r="I77" s="2"/>
      <c r="J77" s="2"/>
    </row>
    <row r="78" spans="2:10" s="1" customFormat="1">
      <c r="B78" s="2"/>
      <c r="E78" s="2"/>
      <c r="F78" s="2"/>
      <c r="G78" s="2"/>
      <c r="H78" s="2"/>
      <c r="I78" s="2"/>
      <c r="J78" s="2"/>
    </row>
    <row r="79" spans="2:10" s="1" customFormat="1">
      <c r="B79" s="2"/>
      <c r="E79" s="2"/>
      <c r="F79" s="2"/>
      <c r="G79" s="2"/>
      <c r="H79" s="2"/>
      <c r="I79" s="2"/>
      <c r="J79" s="2"/>
    </row>
  </sheetData>
  <mergeCells count="46">
    <mergeCell ref="B2:O2"/>
    <mergeCell ref="B3:I3"/>
    <mergeCell ref="B5:C5"/>
    <mergeCell ref="D5:E5"/>
    <mergeCell ref="B6:C6"/>
    <mergeCell ref="D6:E6"/>
    <mergeCell ref="B8:C8"/>
    <mergeCell ref="D8:E8"/>
    <mergeCell ref="B9:C9"/>
    <mergeCell ref="D9:E9"/>
    <mergeCell ref="B10:C10"/>
    <mergeCell ref="D10:E10"/>
    <mergeCell ref="B11:C11"/>
    <mergeCell ref="D11:E11"/>
    <mergeCell ref="B18:C18"/>
    <mergeCell ref="D18:E18"/>
    <mergeCell ref="B19:C19"/>
    <mergeCell ref="D19:E19"/>
    <mergeCell ref="B20:C20"/>
    <mergeCell ref="D20:E20"/>
    <mergeCell ref="B21:C21"/>
    <mergeCell ref="D21:E21"/>
    <mergeCell ref="B29:C29"/>
    <mergeCell ref="D29:E29"/>
    <mergeCell ref="B30:C30"/>
    <mergeCell ref="D30:E30"/>
    <mergeCell ref="B31:C31"/>
    <mergeCell ref="D31:E31"/>
    <mergeCell ref="B32:C32"/>
    <mergeCell ref="D32:E32"/>
    <mergeCell ref="B40:C40"/>
    <mergeCell ref="D40:E40"/>
    <mergeCell ref="B41:C41"/>
    <mergeCell ref="D41:E41"/>
    <mergeCell ref="B42:C42"/>
    <mergeCell ref="D42:E42"/>
    <mergeCell ref="B53:C53"/>
    <mergeCell ref="D53:E53"/>
    <mergeCell ref="B54:C54"/>
    <mergeCell ref="D54:E54"/>
    <mergeCell ref="B43:C43"/>
    <mergeCell ref="D43:E43"/>
    <mergeCell ref="B51:C51"/>
    <mergeCell ref="D51:E51"/>
    <mergeCell ref="B52:C52"/>
    <mergeCell ref="D52:E52"/>
  </mergeCells>
  <phoneticPr fontId="18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2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1FDE5-A73A-5047-A430-25DE5E2F93D9}">
  <sheetPr>
    <pageSetUpPr fitToPage="1"/>
  </sheetPr>
  <dimension ref="A2:AK56"/>
  <sheetViews>
    <sheetView view="pageBreakPreview" zoomScaleNormal="91" zoomScaleSheetLayoutView="100" workbookViewId="0">
      <selection activeCell="B3" sqref="B3:I3"/>
    </sheetView>
  </sheetViews>
  <sheetFormatPr baseColWidth="10" defaultColWidth="15.83203125" defaultRowHeight="15"/>
  <cols>
    <col min="1" max="1" width="15.83203125" style="2"/>
    <col min="2" max="2" width="5.33203125" style="2" bestFit="1" customWidth="1"/>
    <col min="3" max="3" width="13.33203125" style="1" bestFit="1" customWidth="1"/>
    <col min="4" max="4" width="5.6640625" style="1" bestFit="1" customWidth="1"/>
    <col min="5" max="5" width="11.83203125" style="2" customWidth="1"/>
    <col min="6" max="6" width="10" style="2" bestFit="1" customWidth="1"/>
    <col min="7" max="8" width="12.83203125" style="2" bestFit="1" customWidth="1"/>
    <col min="9" max="9" width="9.33203125" style="2" bestFit="1" customWidth="1"/>
    <col min="10" max="10" width="10.1640625" style="2" bestFit="1" customWidth="1"/>
    <col min="11" max="11" width="7.83203125" style="1" bestFit="1" customWidth="1"/>
    <col min="12" max="12" width="10.1640625" style="1" bestFit="1" customWidth="1"/>
    <col min="13" max="13" width="7.83203125" style="1" bestFit="1" customWidth="1"/>
    <col min="14" max="14" width="10.1640625" style="1" bestFit="1" customWidth="1"/>
    <col min="15" max="15" width="7.83203125" style="1" bestFit="1" customWidth="1"/>
    <col min="16" max="16" width="9.83203125" style="1" hidden="1" customWidth="1"/>
    <col min="17" max="17" width="5.1640625" style="1" hidden="1" customWidth="1"/>
    <col min="18" max="18" width="9.83203125" style="1" hidden="1" customWidth="1"/>
    <col min="19" max="19" width="9" style="1" hidden="1" customWidth="1"/>
    <col min="20" max="22" width="9.83203125" style="1" hidden="1" customWidth="1"/>
    <col min="23" max="23" width="9" style="1" hidden="1" customWidth="1"/>
    <col min="24" max="24" width="15.1640625" style="1" hidden="1" customWidth="1"/>
    <col min="25" max="25" width="9" style="1" hidden="1" customWidth="1"/>
    <col min="26" max="26" width="10.6640625" style="1" hidden="1" customWidth="1"/>
    <col min="27" max="27" width="12.1640625" style="1" hidden="1" customWidth="1"/>
    <col min="28" max="28" width="13.33203125" style="1" hidden="1" customWidth="1"/>
    <col min="29" max="29" width="13.33203125" style="1" customWidth="1"/>
    <col min="30" max="30" width="7.83203125" style="1" customWidth="1"/>
    <col min="31" max="31" width="13.33203125" style="1" customWidth="1"/>
    <col min="32" max="32" width="7.83203125" style="1" customWidth="1"/>
    <col min="33" max="33" width="13.33203125" style="1" customWidth="1"/>
    <col min="34" max="34" width="7.83203125" style="1" customWidth="1"/>
    <col min="35" max="35" width="13.33203125" style="1" customWidth="1"/>
    <col min="36" max="36" width="7.83203125" style="1" customWidth="1"/>
    <col min="37" max="37" width="12.5" style="1" customWidth="1"/>
    <col min="38" max="16384" width="15.83203125" style="2"/>
  </cols>
  <sheetData>
    <row r="2" spans="2:37" ht="21">
      <c r="B2" s="113" t="s">
        <v>78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AK2" s="2"/>
    </row>
    <row r="3" spans="2:37" ht="17" customHeight="1">
      <c r="B3" s="114" t="s">
        <v>132</v>
      </c>
      <c r="C3" s="114"/>
      <c r="D3" s="114"/>
      <c r="E3" s="114"/>
      <c r="F3" s="114"/>
      <c r="G3" s="114"/>
      <c r="H3" s="114"/>
      <c r="I3" s="114"/>
      <c r="J3" s="1"/>
      <c r="AK3" s="2"/>
    </row>
    <row r="4" spans="2:37" ht="5" customHeight="1">
      <c r="B4" s="64"/>
      <c r="C4" s="64"/>
      <c r="D4" s="64"/>
      <c r="E4" s="64"/>
      <c r="F4" s="64"/>
      <c r="G4" s="64"/>
      <c r="H4" s="64"/>
      <c r="I4" s="64"/>
      <c r="J4" s="1"/>
      <c r="AK4" s="2"/>
    </row>
    <row r="5" spans="2:37" ht="17">
      <c r="B5" s="115" t="s">
        <v>70</v>
      </c>
      <c r="C5" s="115"/>
      <c r="D5" s="115" t="s">
        <v>71</v>
      </c>
      <c r="E5" s="115"/>
      <c r="F5" s="81" t="s">
        <v>47</v>
      </c>
      <c r="G5" s="81" t="s">
        <v>72</v>
      </c>
    </row>
    <row r="6" spans="2:37" ht="17">
      <c r="B6" s="119" t="s">
        <v>127</v>
      </c>
      <c r="C6" s="119"/>
      <c r="D6" s="120">
        <v>161.172</v>
      </c>
      <c r="E6" s="120"/>
      <c r="F6" s="86">
        <v>100</v>
      </c>
      <c r="G6" s="87">
        <f>AVERAGE(E13,E24,E34,E33,E22,E23,E14)</f>
        <v>101.4186485777395</v>
      </c>
    </row>
    <row r="7" spans="2:37" ht="16" thickBot="1">
      <c r="B7" s="1"/>
      <c r="E7" s="1"/>
      <c r="F7" s="1"/>
      <c r="G7" s="1"/>
      <c r="H7" s="1"/>
      <c r="I7" s="1"/>
      <c r="J7" s="1"/>
      <c r="AD7" s="2"/>
      <c r="AE7" s="2"/>
      <c r="AF7" s="2"/>
      <c r="AG7" s="2"/>
      <c r="AH7" s="2"/>
      <c r="AI7" s="2"/>
      <c r="AJ7" s="2"/>
      <c r="AK7" s="2"/>
    </row>
    <row r="8" spans="2:37" ht="17" thickBot="1">
      <c r="B8" s="105" t="s">
        <v>65</v>
      </c>
      <c r="C8" s="106"/>
      <c r="D8" s="107" t="s">
        <v>97</v>
      </c>
      <c r="E8" s="108"/>
      <c r="G8" s="1"/>
      <c r="H8" s="1"/>
      <c r="I8" s="1"/>
      <c r="J8" s="1"/>
      <c r="AD8" s="2"/>
      <c r="AE8" s="2"/>
      <c r="AF8" s="2"/>
      <c r="AG8" s="2"/>
      <c r="AH8" s="2"/>
      <c r="AI8" s="2"/>
      <c r="AJ8" s="2"/>
      <c r="AK8" s="2"/>
    </row>
    <row r="9" spans="2:37" ht="17" thickBot="1">
      <c r="B9" s="105" t="s">
        <v>66</v>
      </c>
      <c r="C9" s="106"/>
      <c r="D9" s="107" t="s">
        <v>100</v>
      </c>
      <c r="E9" s="108"/>
      <c r="G9" s="1"/>
      <c r="H9" s="1"/>
      <c r="I9" s="1"/>
      <c r="J9" s="1"/>
      <c r="AD9" s="2"/>
      <c r="AE9" s="2"/>
      <c r="AF9" s="2"/>
      <c r="AG9" s="2"/>
      <c r="AH9" s="2"/>
      <c r="AI9" s="2"/>
      <c r="AJ9" s="2"/>
      <c r="AK9" s="2"/>
    </row>
    <row r="10" spans="2:37" ht="17" thickBot="1">
      <c r="B10" s="105" t="s">
        <v>63</v>
      </c>
      <c r="C10" s="106"/>
      <c r="D10" s="109">
        <f>AVERAGE(E13:E14)</f>
        <v>101.31610174223812</v>
      </c>
      <c r="E10" s="110"/>
      <c r="G10" s="1"/>
      <c r="H10" s="1"/>
      <c r="I10" s="1"/>
      <c r="J10" s="1"/>
      <c r="AD10" s="2"/>
      <c r="AE10" s="2"/>
      <c r="AF10" s="2"/>
      <c r="AG10" s="2"/>
      <c r="AH10" s="2"/>
      <c r="AI10" s="2"/>
      <c r="AJ10" s="2"/>
      <c r="AK10" s="2"/>
    </row>
    <row r="11" spans="2:37" ht="5" customHeight="1">
      <c r="B11" s="1"/>
      <c r="E11" s="1"/>
      <c r="F11" s="1"/>
      <c r="G11" s="1"/>
      <c r="H11" s="1"/>
      <c r="I11" s="1"/>
      <c r="J11" s="1"/>
      <c r="AD11" s="2"/>
      <c r="AE11" s="2"/>
      <c r="AF11" s="2"/>
      <c r="AG11" s="2"/>
      <c r="AH11" s="2"/>
      <c r="AI11" s="2"/>
      <c r="AJ11" s="2"/>
      <c r="AK11" s="2"/>
    </row>
    <row r="12" spans="2:37" ht="17">
      <c r="B12" s="35" t="s">
        <v>48</v>
      </c>
      <c r="C12" s="35" t="s">
        <v>46</v>
      </c>
      <c r="D12" s="35" t="s">
        <v>69</v>
      </c>
      <c r="E12" s="35" t="s">
        <v>50</v>
      </c>
      <c r="F12" s="35" t="s">
        <v>51</v>
      </c>
      <c r="G12" s="35" t="s">
        <v>47</v>
      </c>
      <c r="H12" s="35" t="s">
        <v>52</v>
      </c>
      <c r="I12" s="35" t="s">
        <v>47</v>
      </c>
      <c r="J12" s="35" t="s">
        <v>53</v>
      </c>
      <c r="K12" s="35" t="s">
        <v>47</v>
      </c>
      <c r="L12" s="35" t="s">
        <v>54</v>
      </c>
      <c r="M12" s="35" t="s">
        <v>47</v>
      </c>
      <c r="N12" s="35" t="s">
        <v>55</v>
      </c>
      <c r="O12" s="35" t="s">
        <v>47</v>
      </c>
      <c r="P12" s="39"/>
      <c r="Q12" s="39"/>
      <c r="R12" s="39" t="s">
        <v>56</v>
      </c>
      <c r="S12" s="39"/>
      <c r="T12" s="39" t="s">
        <v>57</v>
      </c>
      <c r="U12" s="39"/>
      <c r="V12" s="39" t="s">
        <v>58</v>
      </c>
      <c r="W12" s="39"/>
      <c r="X12" s="39" t="s">
        <v>59</v>
      </c>
      <c r="Y12" s="39"/>
      <c r="Z12" s="39" t="s">
        <v>60</v>
      </c>
      <c r="AA12" s="39"/>
      <c r="AB12" s="39" t="s">
        <v>49</v>
      </c>
      <c r="AD12" s="2"/>
      <c r="AE12" s="2"/>
      <c r="AF12" s="2"/>
      <c r="AG12" s="2"/>
      <c r="AH12" s="2"/>
      <c r="AI12" s="2"/>
      <c r="AJ12" s="2"/>
      <c r="AK12" s="2"/>
    </row>
    <row r="13" spans="2:37" ht="16">
      <c r="B13" s="40">
        <v>33</v>
      </c>
      <c r="C13" s="41" t="s">
        <v>104</v>
      </c>
      <c r="D13" s="57">
        <v>1</v>
      </c>
      <c r="E13" s="42">
        <f>G13*0.5+I13*0.125+K13*0.125+M13*0.125+O13*0.125</f>
        <v>100.67272851363761</v>
      </c>
      <c r="F13" s="42">
        <f>SUM(R13:S13)</f>
        <v>161.172</v>
      </c>
      <c r="G13" s="42">
        <f>F13*AB13</f>
        <v>100</v>
      </c>
      <c r="H13" s="42">
        <f>SUM(T13:U13)</f>
        <v>163.65600000000001</v>
      </c>
      <c r="I13" s="42">
        <f>H13*AB13</f>
        <v>101.54121063211973</v>
      </c>
      <c r="J13" s="42">
        <f>SUM(V13:W13)</f>
        <v>163.899</v>
      </c>
      <c r="K13" s="42">
        <f>J13*AB13</f>
        <v>101.69198123743578</v>
      </c>
      <c r="L13" s="42">
        <f>SUM(X13:Y13)</f>
        <v>162.67599999999999</v>
      </c>
      <c r="M13" s="42">
        <f>L13*AB13</f>
        <v>100.9331645695282</v>
      </c>
      <c r="N13" s="42">
        <f>SUM(Z13:AA13)</f>
        <v>163.131</v>
      </c>
      <c r="O13" s="69">
        <f>N13*AB13</f>
        <v>101.21547167001712</v>
      </c>
      <c r="P13" s="39"/>
      <c r="Q13" s="39"/>
      <c r="R13" s="43">
        <v>120</v>
      </c>
      <c r="S13" s="44">
        <v>41.171999999999997</v>
      </c>
      <c r="T13" s="43">
        <v>120</v>
      </c>
      <c r="U13" s="68">
        <v>43.655999999999999</v>
      </c>
      <c r="V13" s="43">
        <v>120</v>
      </c>
      <c r="W13" s="68">
        <v>43.899000000000001</v>
      </c>
      <c r="X13" s="43">
        <v>120</v>
      </c>
      <c r="Y13" s="68">
        <v>42.676000000000002</v>
      </c>
      <c r="Z13" s="43">
        <v>120</v>
      </c>
      <c r="AA13" s="68">
        <v>43.131</v>
      </c>
      <c r="AB13" s="39">
        <f>F6/D6</f>
        <v>0.62045516590971139</v>
      </c>
      <c r="AD13" s="2"/>
      <c r="AE13" s="2"/>
      <c r="AF13" s="2"/>
      <c r="AG13" s="2"/>
      <c r="AH13" s="2"/>
      <c r="AI13" s="2"/>
      <c r="AJ13" s="2"/>
      <c r="AK13" s="2"/>
    </row>
    <row r="14" spans="2:37" ht="16">
      <c r="B14" s="45">
        <v>19</v>
      </c>
      <c r="C14" s="36" t="s">
        <v>105</v>
      </c>
      <c r="D14" s="58">
        <v>7</v>
      </c>
      <c r="E14" s="46">
        <f t="shared" ref="E14:E15" si="0">G14*0.5+I14*0.125+K14*0.125+M14*0.125+O14*0.125</f>
        <v>101.95947497083861</v>
      </c>
      <c r="F14" s="46">
        <f t="shared" ref="F14" si="1">SUM(R14:S14)</f>
        <v>164.60499999999999</v>
      </c>
      <c r="G14" s="46">
        <f>F14*AB14</f>
        <v>102.13002258456804</v>
      </c>
      <c r="H14" s="46">
        <f t="shared" ref="H14:H15" si="2">SUM(T14:U14)</f>
        <v>164.33199999999999</v>
      </c>
      <c r="I14" s="46">
        <f t="shared" ref="I14:I15" si="3">H14*AB14</f>
        <v>101.96063832427468</v>
      </c>
      <c r="J14" s="46">
        <f t="shared" ref="J14:J15" si="4">SUM(V14:W14)</f>
        <v>165.28399999999999</v>
      </c>
      <c r="K14" s="46">
        <f>J14*AB14</f>
        <v>102.55131164222074</v>
      </c>
      <c r="L14" s="46">
        <f t="shared" ref="L14:L15" si="5">SUM(X14:Y14)</f>
        <v>162.221</v>
      </c>
      <c r="M14" s="46">
        <f>L14*AB14</f>
        <v>100.65085746903929</v>
      </c>
      <c r="N14" s="46">
        <f t="shared" ref="N14:N15" si="6">SUM(Z14:AA14)</f>
        <v>164.38400000000001</v>
      </c>
      <c r="O14" s="46">
        <f>N14*AB14</f>
        <v>101.99290199290201</v>
      </c>
      <c r="P14" s="39"/>
      <c r="Q14" s="39"/>
      <c r="R14" s="43">
        <v>120</v>
      </c>
      <c r="S14" s="44">
        <v>44.604999999999997</v>
      </c>
      <c r="T14" s="43">
        <v>120</v>
      </c>
      <c r="U14" s="44">
        <v>44.332000000000001</v>
      </c>
      <c r="V14" s="43">
        <v>120</v>
      </c>
      <c r="W14" s="68">
        <v>45.283999999999999</v>
      </c>
      <c r="X14" s="43">
        <v>120</v>
      </c>
      <c r="Y14" s="68">
        <v>42.220999999999997</v>
      </c>
      <c r="Z14" s="43">
        <v>120</v>
      </c>
      <c r="AA14" s="68">
        <v>44.384</v>
      </c>
      <c r="AB14" s="39">
        <f>F6/D6</f>
        <v>0.62045516590971139</v>
      </c>
      <c r="AD14" s="2"/>
      <c r="AE14" s="2"/>
      <c r="AF14" s="2"/>
      <c r="AG14" s="2"/>
      <c r="AH14" s="2"/>
      <c r="AI14" s="2"/>
      <c r="AJ14" s="2"/>
      <c r="AK14" s="2"/>
    </row>
    <row r="15" spans="2:37" ht="16">
      <c r="B15" s="52">
        <v>25</v>
      </c>
      <c r="C15" s="53" t="s">
        <v>128</v>
      </c>
      <c r="D15" s="60">
        <v>9</v>
      </c>
      <c r="E15" s="54">
        <f t="shared" si="0"/>
        <v>102.05696398878217</v>
      </c>
      <c r="F15" s="54">
        <f>SUM(R15:S15)</f>
        <v>164.267</v>
      </c>
      <c r="G15" s="54">
        <f>F15*AB15</f>
        <v>101.92030873849056</v>
      </c>
      <c r="H15" s="54">
        <f t="shared" si="2"/>
        <v>164.75399999999999</v>
      </c>
      <c r="I15" s="54">
        <f t="shared" si="3"/>
        <v>102.22247040428859</v>
      </c>
      <c r="J15" s="54">
        <f t="shared" si="4"/>
        <v>166.57999999999998</v>
      </c>
      <c r="K15" s="54">
        <f>J15*AB15</f>
        <v>103.35542153723972</v>
      </c>
      <c r="L15" s="54">
        <f t="shared" si="5"/>
        <v>163.69400000000002</v>
      </c>
      <c r="M15" s="54">
        <f>L15*AB15</f>
        <v>101.56478792842431</v>
      </c>
      <c r="N15" s="54">
        <f t="shared" si="6"/>
        <v>163.80199999999999</v>
      </c>
      <c r="O15" s="83">
        <f>N15*AB15</f>
        <v>101.63179708634254</v>
      </c>
      <c r="P15" s="39"/>
      <c r="Q15" s="39"/>
      <c r="R15" s="43">
        <v>120</v>
      </c>
      <c r="S15" s="44">
        <v>44.267000000000003</v>
      </c>
      <c r="T15" s="43">
        <v>120</v>
      </c>
      <c r="U15" s="68">
        <v>44.753999999999998</v>
      </c>
      <c r="V15" s="43">
        <v>120</v>
      </c>
      <c r="W15" s="68">
        <v>46.58</v>
      </c>
      <c r="X15" s="43">
        <v>120</v>
      </c>
      <c r="Y15" s="68">
        <v>43.694000000000003</v>
      </c>
      <c r="Z15" s="43">
        <v>120</v>
      </c>
      <c r="AA15" s="68">
        <v>43.802</v>
      </c>
      <c r="AB15" s="39">
        <f>F6/D6</f>
        <v>0.62045516590971139</v>
      </c>
      <c r="AD15" s="2"/>
      <c r="AE15" s="2"/>
      <c r="AF15" s="2"/>
      <c r="AG15" s="2"/>
      <c r="AH15" s="2"/>
      <c r="AI15" s="2"/>
      <c r="AJ15" s="2"/>
      <c r="AK15" s="2"/>
    </row>
    <row r="16" spans="2:37" ht="17" customHeight="1" thickBot="1">
      <c r="B16" s="1"/>
      <c r="E16" s="1"/>
      <c r="F16" s="1"/>
      <c r="G16" s="1"/>
      <c r="H16" s="1"/>
      <c r="I16" s="1"/>
      <c r="J16" s="1"/>
      <c r="W16" s="72"/>
      <c r="X16" s="72"/>
      <c r="Y16" s="72"/>
      <c r="Z16" s="72"/>
      <c r="AA16" s="72"/>
      <c r="AD16" s="2"/>
      <c r="AE16" s="2"/>
      <c r="AF16" s="2"/>
      <c r="AG16" s="2"/>
      <c r="AH16" s="2"/>
      <c r="AI16" s="2"/>
      <c r="AJ16" s="2"/>
      <c r="AK16" s="2"/>
    </row>
    <row r="17" spans="2:37" ht="17" thickBot="1">
      <c r="B17" s="105" t="s">
        <v>65</v>
      </c>
      <c r="C17" s="106"/>
      <c r="D17" s="107" t="s">
        <v>98</v>
      </c>
      <c r="E17" s="108"/>
      <c r="G17" s="1"/>
      <c r="H17" s="1"/>
      <c r="I17" s="1"/>
      <c r="J17" s="1"/>
      <c r="W17" s="72"/>
      <c r="X17" s="72"/>
      <c r="Y17" s="72"/>
      <c r="Z17" s="72"/>
      <c r="AA17" s="72"/>
      <c r="AD17" s="2"/>
      <c r="AE17" s="2"/>
      <c r="AF17" s="2"/>
      <c r="AG17" s="2"/>
      <c r="AH17" s="2"/>
      <c r="AI17" s="2"/>
      <c r="AJ17" s="2"/>
      <c r="AK17" s="2"/>
    </row>
    <row r="18" spans="2:37" ht="17" thickBot="1">
      <c r="B18" s="105" t="s">
        <v>66</v>
      </c>
      <c r="C18" s="106"/>
      <c r="D18" s="107" t="s">
        <v>99</v>
      </c>
      <c r="E18" s="108"/>
      <c r="G18" s="1"/>
      <c r="H18" s="1"/>
      <c r="I18" s="1"/>
      <c r="J18" s="1"/>
      <c r="W18" s="72"/>
      <c r="X18" s="72"/>
      <c r="Y18" s="72"/>
      <c r="Z18" s="72"/>
      <c r="AA18" s="72"/>
      <c r="AD18" s="2"/>
      <c r="AE18" s="2"/>
      <c r="AF18" s="2"/>
      <c r="AG18" s="2"/>
      <c r="AH18" s="2"/>
      <c r="AI18" s="2"/>
      <c r="AJ18" s="2"/>
      <c r="AK18" s="2"/>
    </row>
    <row r="19" spans="2:37" ht="17" thickBot="1">
      <c r="B19" s="105" t="s">
        <v>63</v>
      </c>
      <c r="C19" s="106"/>
      <c r="D19" s="109">
        <f>AVERAGE(E24,E22)</f>
        <v>101.26704700568337</v>
      </c>
      <c r="E19" s="110"/>
      <c r="G19" s="1"/>
      <c r="H19" s="1"/>
      <c r="I19" s="1"/>
      <c r="J19" s="1"/>
      <c r="W19" s="72"/>
      <c r="X19" s="72"/>
      <c r="Y19" s="72"/>
      <c r="Z19" s="72"/>
      <c r="AA19" s="72"/>
      <c r="AD19" s="2"/>
      <c r="AE19" s="2"/>
      <c r="AF19" s="2"/>
      <c r="AG19" s="2"/>
      <c r="AH19" s="2"/>
      <c r="AI19" s="2"/>
      <c r="AJ19" s="2"/>
      <c r="AK19" s="2"/>
    </row>
    <row r="20" spans="2:37" ht="5" customHeight="1">
      <c r="B20" s="1"/>
      <c r="E20" s="1"/>
      <c r="F20" s="1"/>
      <c r="G20" s="1"/>
      <c r="H20" s="1"/>
      <c r="I20" s="1"/>
      <c r="J20" s="1"/>
      <c r="W20" s="72"/>
      <c r="X20" s="72"/>
      <c r="Y20" s="72"/>
      <c r="Z20" s="72"/>
      <c r="AA20" s="72"/>
      <c r="AD20" s="2"/>
      <c r="AE20" s="2"/>
      <c r="AF20" s="2"/>
      <c r="AG20" s="2"/>
      <c r="AH20" s="2"/>
      <c r="AI20" s="2"/>
      <c r="AJ20" s="2"/>
      <c r="AK20" s="2"/>
    </row>
    <row r="21" spans="2:37" ht="17">
      <c r="B21" s="35" t="s">
        <v>48</v>
      </c>
      <c r="C21" s="35" t="s">
        <v>46</v>
      </c>
      <c r="D21" s="35" t="s">
        <v>69</v>
      </c>
      <c r="E21" s="35" t="s">
        <v>50</v>
      </c>
      <c r="F21" s="35" t="s">
        <v>51</v>
      </c>
      <c r="G21" s="35" t="s">
        <v>47</v>
      </c>
      <c r="H21" s="35" t="s">
        <v>52</v>
      </c>
      <c r="I21" s="35" t="s">
        <v>47</v>
      </c>
      <c r="J21" s="35" t="s">
        <v>53</v>
      </c>
      <c r="K21" s="35" t="s">
        <v>47</v>
      </c>
      <c r="L21" s="35" t="s">
        <v>54</v>
      </c>
      <c r="M21" s="35" t="s">
        <v>47</v>
      </c>
      <c r="N21" s="35" t="s">
        <v>55</v>
      </c>
      <c r="O21" s="35" t="s">
        <v>47</v>
      </c>
      <c r="P21" s="39"/>
      <c r="Q21" s="39"/>
      <c r="R21" s="39" t="s">
        <v>56</v>
      </c>
      <c r="S21" s="39"/>
      <c r="T21" s="39" t="s">
        <v>57</v>
      </c>
      <c r="U21" s="39"/>
      <c r="V21" s="39" t="s">
        <v>58</v>
      </c>
      <c r="W21" s="73"/>
      <c r="X21" s="73" t="s">
        <v>59</v>
      </c>
      <c r="Y21" s="73"/>
      <c r="Z21" s="73" t="s">
        <v>60</v>
      </c>
      <c r="AA21" s="73"/>
      <c r="AB21" s="39" t="s">
        <v>49</v>
      </c>
      <c r="AD21" s="2"/>
      <c r="AE21" s="2"/>
      <c r="AF21" s="2"/>
      <c r="AG21" s="2"/>
      <c r="AH21" s="2"/>
      <c r="AI21" s="2"/>
      <c r="AJ21" s="2"/>
      <c r="AK21" s="2"/>
    </row>
    <row r="22" spans="2:37" ht="16">
      <c r="B22" s="40">
        <v>55</v>
      </c>
      <c r="C22" s="41" t="s">
        <v>106</v>
      </c>
      <c r="D22" s="57">
        <v>5</v>
      </c>
      <c r="E22" s="42">
        <f>G22*0.5+I22*0.125+K22*0.125+M22*0.125+O22*0.125</f>
        <v>101.56471037152856</v>
      </c>
      <c r="F22" s="42">
        <f>SUM(R22:S22)</f>
        <v>162.92500000000001</v>
      </c>
      <c r="G22" s="42">
        <f>F22*AB22</f>
        <v>101.08765790583973</v>
      </c>
      <c r="H22" s="42">
        <f>SUM(T22:U22)</f>
        <v>164.703</v>
      </c>
      <c r="I22" s="42">
        <f>H22*AB22</f>
        <v>102.19082719082719</v>
      </c>
      <c r="J22" s="69">
        <f>SUM(V22:W22)</f>
        <v>165.13300000000001</v>
      </c>
      <c r="K22" s="69">
        <f>J22*AB22</f>
        <v>102.45762291216838</v>
      </c>
      <c r="L22" s="69">
        <f>SUM(X22:Y22)</f>
        <v>163.93700000000001</v>
      </c>
      <c r="M22" s="69">
        <f>L22*AB22</f>
        <v>101.71555853374036</v>
      </c>
      <c r="N22" s="69">
        <f>SUM(Z22:AA22)</f>
        <v>164.078</v>
      </c>
      <c r="O22" s="69">
        <f>N22*AB22</f>
        <v>101.80304271213363</v>
      </c>
      <c r="P22" s="39"/>
      <c r="Q22" s="39"/>
      <c r="R22" s="43">
        <v>120</v>
      </c>
      <c r="S22" s="44">
        <v>42.924999999999997</v>
      </c>
      <c r="T22" s="43">
        <v>120</v>
      </c>
      <c r="U22" s="44">
        <v>44.703000000000003</v>
      </c>
      <c r="V22" s="43">
        <v>120</v>
      </c>
      <c r="W22" s="68">
        <v>45.133000000000003</v>
      </c>
      <c r="X22" s="43">
        <v>120</v>
      </c>
      <c r="Y22" s="68">
        <v>43.936999999999998</v>
      </c>
      <c r="Z22" s="43">
        <v>120</v>
      </c>
      <c r="AA22" s="68">
        <v>44.078000000000003</v>
      </c>
      <c r="AB22" s="39">
        <f>F6/D6</f>
        <v>0.62045516590971139</v>
      </c>
      <c r="AD22" s="2"/>
      <c r="AE22" s="2"/>
      <c r="AF22" s="2"/>
      <c r="AG22" s="2"/>
      <c r="AH22" s="2"/>
      <c r="AI22" s="2"/>
      <c r="AJ22" s="2"/>
      <c r="AK22" s="2"/>
    </row>
    <row r="23" spans="2:37" ht="16">
      <c r="B23" s="45">
        <v>99</v>
      </c>
      <c r="C23" s="36" t="s">
        <v>107</v>
      </c>
      <c r="D23" s="58">
        <v>6</v>
      </c>
      <c r="E23" s="46">
        <f t="shared" ref="E23:E25" si="7">G23*0.5+I23*0.125+K23*0.125+M23*0.125+O23*0.125</f>
        <v>101.8097901620629</v>
      </c>
      <c r="F23" s="46">
        <f t="shared" ref="F23:F25" si="8">SUM(R23:S23)</f>
        <v>163.46600000000001</v>
      </c>
      <c r="G23" s="46">
        <f>F23*AB23</f>
        <v>101.42332415059688</v>
      </c>
      <c r="H23" s="46">
        <f t="shared" ref="H23:H25" si="9">SUM(T23:U23)</f>
        <v>165.32900000000001</v>
      </c>
      <c r="I23" s="46">
        <f>H23*AB23</f>
        <v>102.57923212468668</v>
      </c>
      <c r="J23" s="70">
        <f t="shared" ref="J23:J25" si="10">SUM(V23:W23)</f>
        <v>166.08600000000001</v>
      </c>
      <c r="K23" s="70">
        <f>J23*AB23</f>
        <v>103.04891668528033</v>
      </c>
      <c r="L23" s="70">
        <f t="shared" ref="L23:L24" si="11">SUM(X23:Y23)</f>
        <v>163.541</v>
      </c>
      <c r="M23" s="70">
        <f>L23*AB23</f>
        <v>101.46985828804011</v>
      </c>
      <c r="N23" s="70">
        <f t="shared" ref="N23:N25" si="12">SUM(Z23:AA23)</f>
        <v>163.89099999999999</v>
      </c>
      <c r="O23" s="70">
        <f>N23*AB23</f>
        <v>101.6870175961085</v>
      </c>
      <c r="P23" s="39"/>
      <c r="Q23" s="39"/>
      <c r="R23" s="43">
        <v>120</v>
      </c>
      <c r="S23" s="44">
        <v>43.466000000000001</v>
      </c>
      <c r="T23" s="43">
        <v>120</v>
      </c>
      <c r="U23" s="68">
        <v>45.329000000000001</v>
      </c>
      <c r="V23" s="43">
        <v>120</v>
      </c>
      <c r="W23" s="68">
        <v>46.085999999999999</v>
      </c>
      <c r="X23" s="43">
        <v>120</v>
      </c>
      <c r="Y23" s="68">
        <v>43.540999999999997</v>
      </c>
      <c r="Z23" s="43">
        <v>120</v>
      </c>
      <c r="AA23" s="68">
        <v>43.890999999999998</v>
      </c>
      <c r="AB23" s="39">
        <f>F6/D6</f>
        <v>0.62045516590971139</v>
      </c>
      <c r="AD23" s="2"/>
      <c r="AE23" s="2"/>
      <c r="AF23" s="2"/>
      <c r="AG23" s="2"/>
      <c r="AH23" s="2"/>
      <c r="AI23" s="2"/>
      <c r="AJ23" s="2"/>
      <c r="AK23" s="2"/>
    </row>
    <row r="24" spans="2:37" ht="16">
      <c r="B24" s="40">
        <v>77</v>
      </c>
      <c r="C24" s="41" t="s">
        <v>108</v>
      </c>
      <c r="D24" s="57">
        <v>2</v>
      </c>
      <c r="E24" s="42">
        <f t="shared" si="7"/>
        <v>100.96938363983818</v>
      </c>
      <c r="F24" s="42">
        <f t="shared" si="8"/>
        <v>161.69800000000001</v>
      </c>
      <c r="G24" s="42">
        <f>F24*AB24</f>
        <v>100.32635941726852</v>
      </c>
      <c r="H24" s="42">
        <f t="shared" si="9"/>
        <v>163.78300000000002</v>
      </c>
      <c r="I24" s="42">
        <f>H24*AB24</f>
        <v>101.62000843819027</v>
      </c>
      <c r="J24" s="69">
        <f t="shared" si="10"/>
        <v>164.083</v>
      </c>
      <c r="K24" s="69">
        <f>J24*AB24</f>
        <v>101.80614498796318</v>
      </c>
      <c r="L24" s="69">
        <f t="shared" si="11"/>
        <v>163.512</v>
      </c>
      <c r="M24" s="69">
        <f>L24*AB24</f>
        <v>101.45186508822873</v>
      </c>
      <c r="N24" s="69">
        <f t="shared" si="12"/>
        <v>163.70499999999998</v>
      </c>
      <c r="O24" s="69">
        <f>N24*AB24</f>
        <v>101.57161293524929</v>
      </c>
      <c r="P24" s="39"/>
      <c r="Q24" s="39"/>
      <c r="R24" s="43">
        <v>120</v>
      </c>
      <c r="S24" s="44">
        <v>41.698</v>
      </c>
      <c r="T24" s="43">
        <v>120</v>
      </c>
      <c r="U24" s="68">
        <v>43.783000000000001</v>
      </c>
      <c r="V24" s="43">
        <v>120</v>
      </c>
      <c r="W24" s="68">
        <v>44.082999999999998</v>
      </c>
      <c r="X24" s="43">
        <v>120</v>
      </c>
      <c r="Y24" s="68">
        <v>43.512</v>
      </c>
      <c r="Z24" s="43">
        <v>120</v>
      </c>
      <c r="AA24" s="68">
        <v>43.704999999999998</v>
      </c>
      <c r="AB24" s="39">
        <f>F6/D6</f>
        <v>0.62045516590971139</v>
      </c>
      <c r="AD24" s="2"/>
      <c r="AE24" s="2"/>
      <c r="AF24" s="2"/>
      <c r="AG24" s="2"/>
      <c r="AH24" s="2"/>
      <c r="AI24" s="2"/>
      <c r="AJ24" s="2"/>
      <c r="AK24" s="2"/>
    </row>
    <row r="25" spans="2:37" ht="16">
      <c r="B25" s="47">
        <v>98</v>
      </c>
      <c r="C25" s="48" t="s">
        <v>130</v>
      </c>
      <c r="D25" s="59">
        <v>10</v>
      </c>
      <c r="E25" s="49">
        <f t="shared" si="7"/>
        <v>103.01595500459138</v>
      </c>
      <c r="F25" s="49">
        <f t="shared" si="8"/>
        <v>164.72399999999999</v>
      </c>
      <c r="G25" s="49">
        <f>F25*AB25</f>
        <v>102.2038567493113</v>
      </c>
      <c r="H25" s="49">
        <f t="shared" si="9"/>
        <v>168.941</v>
      </c>
      <c r="I25" s="49">
        <f>H25*AB25</f>
        <v>104.82031618395256</v>
      </c>
      <c r="J25" s="93">
        <f t="shared" si="10"/>
        <v>171.63</v>
      </c>
      <c r="K25" s="93">
        <f>J25*AB25</f>
        <v>106.48872012508376</v>
      </c>
      <c r="L25" s="93">
        <f>SUM(X25:Y25)</f>
        <v>163.459</v>
      </c>
      <c r="M25" s="93">
        <f>L25*AB25</f>
        <v>101.41898096443552</v>
      </c>
      <c r="N25" s="93">
        <f t="shared" si="12"/>
        <v>165.33699999999999</v>
      </c>
      <c r="O25" s="93">
        <f>N25*AB25</f>
        <v>102.58419576601395</v>
      </c>
      <c r="P25" s="39"/>
      <c r="Q25" s="39"/>
      <c r="R25" s="43">
        <v>120</v>
      </c>
      <c r="S25" s="44">
        <v>44.723999999999997</v>
      </c>
      <c r="T25" s="43">
        <v>120</v>
      </c>
      <c r="U25" s="44">
        <v>48.941000000000003</v>
      </c>
      <c r="V25" s="43">
        <v>120</v>
      </c>
      <c r="W25" s="68">
        <v>51.63</v>
      </c>
      <c r="X25" s="43">
        <v>120</v>
      </c>
      <c r="Y25" s="68">
        <v>43.459000000000003</v>
      </c>
      <c r="Z25" s="43">
        <v>120</v>
      </c>
      <c r="AA25" s="68">
        <v>45.337000000000003</v>
      </c>
      <c r="AB25" s="39">
        <f>F6/D6</f>
        <v>0.62045516590971139</v>
      </c>
      <c r="AD25" s="2"/>
      <c r="AE25" s="2"/>
      <c r="AF25" s="2"/>
      <c r="AG25" s="2"/>
      <c r="AH25" s="2"/>
      <c r="AI25" s="2"/>
      <c r="AJ25" s="2"/>
      <c r="AK25" s="2"/>
    </row>
    <row r="26" spans="2:37" ht="16" thickBot="1">
      <c r="B26" s="1"/>
      <c r="E26" s="1"/>
      <c r="F26" s="1"/>
      <c r="G26" s="1"/>
      <c r="H26" s="1"/>
      <c r="I26" s="1"/>
      <c r="J26" s="1"/>
      <c r="W26" s="72"/>
      <c r="X26" s="72"/>
      <c r="Y26" s="72"/>
      <c r="Z26" s="72"/>
      <c r="AA26" s="72"/>
      <c r="AD26" s="2"/>
      <c r="AE26" s="2"/>
      <c r="AF26" s="2"/>
      <c r="AG26" s="2"/>
      <c r="AH26" s="2"/>
      <c r="AI26" s="2"/>
      <c r="AJ26" s="2"/>
      <c r="AK26" s="2"/>
    </row>
    <row r="27" spans="2:37" ht="17" thickBot="1">
      <c r="B27" s="105" t="s">
        <v>65</v>
      </c>
      <c r="C27" s="106"/>
      <c r="D27" s="107" t="s">
        <v>101</v>
      </c>
      <c r="E27" s="111"/>
      <c r="F27" s="55"/>
      <c r="H27" s="1"/>
      <c r="I27" s="1"/>
      <c r="J27" s="1"/>
      <c r="W27" s="72"/>
      <c r="X27" s="72"/>
      <c r="Y27" s="72"/>
      <c r="Z27" s="72"/>
      <c r="AA27" s="72"/>
      <c r="AD27" s="2"/>
      <c r="AE27" s="2"/>
      <c r="AF27" s="2"/>
      <c r="AG27" s="2"/>
      <c r="AH27" s="2"/>
      <c r="AI27" s="2"/>
      <c r="AJ27" s="2"/>
      <c r="AK27" s="2"/>
    </row>
    <row r="28" spans="2:37" ht="17" thickBot="1">
      <c r="B28" s="105" t="s">
        <v>66</v>
      </c>
      <c r="C28" s="106"/>
      <c r="D28" s="107" t="s">
        <v>131</v>
      </c>
      <c r="E28" s="111"/>
      <c r="F28" s="55"/>
      <c r="G28" s="1"/>
      <c r="H28" s="1"/>
      <c r="I28" s="1"/>
      <c r="J28" s="1"/>
      <c r="W28" s="72"/>
      <c r="X28" s="72"/>
      <c r="Y28" s="72"/>
      <c r="Z28" s="72"/>
      <c r="AA28" s="72"/>
      <c r="AD28" s="2"/>
      <c r="AE28" s="2"/>
      <c r="AF28" s="2"/>
      <c r="AG28" s="2"/>
      <c r="AH28" s="2"/>
      <c r="AI28" s="2"/>
      <c r="AJ28" s="2"/>
      <c r="AK28" s="2"/>
    </row>
    <row r="29" spans="2:37" ht="18" customHeight="1" thickBot="1">
      <c r="B29" s="105" t="s">
        <v>63</v>
      </c>
      <c r="C29" s="106"/>
      <c r="D29" s="109">
        <f>AVERAGE(E33:E34)</f>
        <v>101.47722619313528</v>
      </c>
      <c r="E29" s="112"/>
      <c r="F29" s="56"/>
      <c r="G29" s="1"/>
      <c r="H29" s="1"/>
      <c r="I29" s="1"/>
      <c r="J29" s="1"/>
      <c r="W29" s="72"/>
      <c r="X29" s="72"/>
      <c r="Y29" s="72"/>
      <c r="Z29" s="72"/>
      <c r="AA29" s="72"/>
      <c r="AD29" s="2"/>
      <c r="AE29" s="2"/>
      <c r="AF29" s="2"/>
      <c r="AG29" s="2"/>
      <c r="AH29" s="2"/>
      <c r="AI29" s="2"/>
      <c r="AJ29" s="2"/>
      <c r="AK29" s="2"/>
    </row>
    <row r="30" spans="2:37" ht="5" customHeight="1">
      <c r="B30" s="1"/>
      <c r="E30" s="1"/>
      <c r="F30" s="1"/>
      <c r="G30" s="1"/>
      <c r="H30" s="1"/>
      <c r="I30" s="1"/>
      <c r="J30" s="1"/>
      <c r="W30" s="72"/>
      <c r="X30" s="72"/>
      <c r="Y30" s="72"/>
      <c r="Z30" s="72"/>
      <c r="AA30" s="72"/>
      <c r="AD30" s="2"/>
      <c r="AE30" s="2"/>
      <c r="AF30" s="2"/>
      <c r="AG30" s="2"/>
      <c r="AH30" s="2"/>
      <c r="AI30" s="2"/>
      <c r="AJ30" s="2"/>
      <c r="AK30" s="2"/>
    </row>
    <row r="31" spans="2:37" ht="17">
      <c r="B31" s="35" t="s">
        <v>48</v>
      </c>
      <c r="C31" s="35" t="s">
        <v>46</v>
      </c>
      <c r="D31" s="35" t="s">
        <v>69</v>
      </c>
      <c r="E31" s="35" t="s">
        <v>50</v>
      </c>
      <c r="F31" s="35" t="s">
        <v>51</v>
      </c>
      <c r="G31" s="35" t="s">
        <v>47</v>
      </c>
      <c r="H31" s="35" t="s">
        <v>52</v>
      </c>
      <c r="I31" s="35" t="s">
        <v>47</v>
      </c>
      <c r="J31" s="35" t="s">
        <v>53</v>
      </c>
      <c r="K31" s="35" t="s">
        <v>47</v>
      </c>
      <c r="L31" s="35" t="s">
        <v>54</v>
      </c>
      <c r="M31" s="35" t="s">
        <v>47</v>
      </c>
      <c r="N31" s="35" t="s">
        <v>55</v>
      </c>
      <c r="O31" s="35" t="s">
        <v>47</v>
      </c>
      <c r="P31" s="39"/>
      <c r="Q31" s="39"/>
      <c r="R31" s="39" t="s">
        <v>56</v>
      </c>
      <c r="S31" s="39"/>
      <c r="T31" s="39" t="s">
        <v>57</v>
      </c>
      <c r="U31" s="39"/>
      <c r="V31" s="39" t="s">
        <v>58</v>
      </c>
      <c r="W31" s="73"/>
      <c r="X31" s="73" t="s">
        <v>59</v>
      </c>
      <c r="Y31" s="73"/>
      <c r="Z31" s="73" t="s">
        <v>60</v>
      </c>
      <c r="AA31" s="73"/>
      <c r="AB31" s="39" t="s">
        <v>49</v>
      </c>
      <c r="AD31" s="2"/>
      <c r="AE31" s="2"/>
      <c r="AF31" s="2"/>
      <c r="AG31" s="2"/>
      <c r="AH31" s="2"/>
      <c r="AI31" s="2"/>
      <c r="AJ31" s="2"/>
      <c r="AK31" s="2"/>
    </row>
    <row r="32" spans="2:37" ht="16">
      <c r="B32" s="40">
        <v>8</v>
      </c>
      <c r="C32" s="41" t="s">
        <v>129</v>
      </c>
      <c r="D32" s="41">
        <v>8</v>
      </c>
      <c r="E32" s="84">
        <f>G32*0.5+I32*0.125+K32*0.125+M32*0.125+O32*0.125</f>
        <v>102.05471483880575</v>
      </c>
      <c r="F32" s="84">
        <f>SUM(R32:S32)</f>
        <v>163.911</v>
      </c>
      <c r="G32" s="84">
        <f>F32*AB32</f>
        <v>101.69942669942671</v>
      </c>
      <c r="H32" s="84">
        <f>SUM(T32:U32)</f>
        <v>164.21699999999998</v>
      </c>
      <c r="I32" s="84">
        <f>H32*AB32</f>
        <v>101.88928598019507</v>
      </c>
      <c r="J32" s="84">
        <f>SUM(V32:W32)</f>
        <v>165.81299999999999</v>
      </c>
      <c r="K32" s="84">
        <f>J32*AB32</f>
        <v>102.87953242498696</v>
      </c>
      <c r="L32" s="84">
        <f>SUM(X32:Y32)</f>
        <v>165.08799999999999</v>
      </c>
      <c r="M32" s="84">
        <f>L32*AB32</f>
        <v>102.42970242970243</v>
      </c>
      <c r="N32" s="84">
        <f>SUM(Z32:AA32)</f>
        <v>165.107</v>
      </c>
      <c r="O32" s="42">
        <f>N32*AB32</f>
        <v>102.44149107785472</v>
      </c>
      <c r="P32" s="39"/>
      <c r="Q32" s="39"/>
      <c r="R32" s="43">
        <v>120</v>
      </c>
      <c r="S32" s="44">
        <v>43.911000000000001</v>
      </c>
      <c r="T32" s="43">
        <v>120</v>
      </c>
      <c r="U32" s="44">
        <v>44.216999999999999</v>
      </c>
      <c r="V32" s="43">
        <v>120</v>
      </c>
      <c r="W32" s="68">
        <v>45.813000000000002</v>
      </c>
      <c r="X32" s="43">
        <v>120</v>
      </c>
      <c r="Y32" s="68">
        <v>45.088000000000001</v>
      </c>
      <c r="Z32" s="43">
        <v>120</v>
      </c>
      <c r="AA32" s="68">
        <v>45.106999999999999</v>
      </c>
      <c r="AB32" s="39">
        <f>F6/D6</f>
        <v>0.62045516590971139</v>
      </c>
      <c r="AD32" s="2"/>
      <c r="AE32" s="2"/>
      <c r="AF32" s="2"/>
      <c r="AG32" s="2"/>
      <c r="AH32" s="2"/>
      <c r="AI32" s="2"/>
      <c r="AJ32" s="2"/>
      <c r="AK32" s="2"/>
    </row>
    <row r="33" spans="1:37" ht="16">
      <c r="B33" s="45">
        <v>6</v>
      </c>
      <c r="C33" s="36" t="s">
        <v>111</v>
      </c>
      <c r="D33" s="61">
        <v>4</v>
      </c>
      <c r="E33" s="36">
        <f t="shared" ref="E33:E34" si="13">G33*0.5+I33*0.125+K33*0.125+M33*0.125+O33*0.125</f>
        <v>101.52538902538903</v>
      </c>
      <c r="F33" s="36">
        <f t="shared" ref="F33:F34" si="14">SUM(R33:S33)</f>
        <v>162.92500000000001</v>
      </c>
      <c r="G33" s="36">
        <f>F33*AB33</f>
        <v>101.08765790583973</v>
      </c>
      <c r="H33" s="36">
        <f t="shared" ref="H33:H34" si="15">SUM(T33:U33)</f>
        <v>164.596</v>
      </c>
      <c r="I33" s="36">
        <f>H33*AB33</f>
        <v>102.12443848807486</v>
      </c>
      <c r="J33" s="94">
        <f t="shared" ref="J33:J34" si="16">SUM(V33:W33)</f>
        <v>164.70099999999999</v>
      </c>
      <c r="K33" s="94">
        <f>J33*AB33</f>
        <v>102.18958628049538</v>
      </c>
      <c r="L33" s="94">
        <f t="shared" ref="L33:L34" si="17">SUM(X33:Y33)</f>
        <v>163.84199999999998</v>
      </c>
      <c r="M33" s="94">
        <f>L33*AB33</f>
        <v>101.65661529297893</v>
      </c>
      <c r="N33" s="36">
        <f t="shared" ref="N33:N34" si="18">SUM(Z33:AA33)</f>
        <v>164.20499999999998</v>
      </c>
      <c r="O33" s="46">
        <f>N33*AB33</f>
        <v>101.88184051820414</v>
      </c>
      <c r="P33" s="39"/>
      <c r="Q33" s="39"/>
      <c r="R33" s="43">
        <v>120</v>
      </c>
      <c r="S33" s="44">
        <v>42.924999999999997</v>
      </c>
      <c r="T33" s="43">
        <v>120</v>
      </c>
      <c r="U33" s="68">
        <v>44.595999999999997</v>
      </c>
      <c r="V33" s="43">
        <v>120</v>
      </c>
      <c r="W33" s="68">
        <v>44.701000000000001</v>
      </c>
      <c r="X33" s="43">
        <v>120</v>
      </c>
      <c r="Y33" s="68">
        <v>43.841999999999999</v>
      </c>
      <c r="Z33" s="43">
        <v>120</v>
      </c>
      <c r="AA33" s="68">
        <v>44.204999999999998</v>
      </c>
      <c r="AB33" s="39">
        <f>F6/D6</f>
        <v>0.62045516590971139</v>
      </c>
      <c r="AD33" s="2"/>
      <c r="AE33" s="2"/>
      <c r="AF33" s="2"/>
      <c r="AG33" s="2"/>
      <c r="AH33" s="2"/>
      <c r="AI33" s="2"/>
      <c r="AJ33" s="2"/>
      <c r="AK33" s="2"/>
    </row>
    <row r="34" spans="1:37" ht="16">
      <c r="B34" s="40">
        <v>7</v>
      </c>
      <c r="C34" s="53" t="s">
        <v>112</v>
      </c>
      <c r="D34" s="53">
        <v>3</v>
      </c>
      <c r="E34" s="85">
        <f t="shared" si="13"/>
        <v>101.42906336088153</v>
      </c>
      <c r="F34" s="85">
        <f t="shared" si="14"/>
        <v>162.815</v>
      </c>
      <c r="G34" s="85">
        <f>F34*AB34</f>
        <v>101.01940783758965</v>
      </c>
      <c r="H34" s="85">
        <f t="shared" si="15"/>
        <v>164.02</v>
      </c>
      <c r="I34" s="85">
        <f>H34*AB34</f>
        <v>101.76705631251087</v>
      </c>
      <c r="J34" s="85">
        <f t="shared" si="16"/>
        <v>164.25399999999999</v>
      </c>
      <c r="K34" s="85">
        <f>J34*AB34</f>
        <v>101.91224282133373</v>
      </c>
      <c r="L34" s="85">
        <f t="shared" si="17"/>
        <v>163.63900000000001</v>
      </c>
      <c r="M34" s="85">
        <f>L34*AB34</f>
        <v>101.53066289429927</v>
      </c>
      <c r="N34" s="85">
        <f t="shared" si="18"/>
        <v>164.62899999999999</v>
      </c>
      <c r="O34" s="83">
        <f>N34*AB34</f>
        <v>102.14491350854988</v>
      </c>
      <c r="P34" s="39"/>
      <c r="Q34" s="39"/>
      <c r="R34" s="43">
        <v>120</v>
      </c>
      <c r="S34" s="44">
        <v>42.814999999999998</v>
      </c>
      <c r="T34" s="43">
        <v>120</v>
      </c>
      <c r="U34" s="44">
        <v>44.02</v>
      </c>
      <c r="V34" s="43">
        <v>120</v>
      </c>
      <c r="W34" s="68">
        <v>44.253999999999998</v>
      </c>
      <c r="X34" s="43">
        <v>120</v>
      </c>
      <c r="Y34" s="68">
        <v>43.639000000000003</v>
      </c>
      <c r="Z34" s="43">
        <v>120</v>
      </c>
      <c r="AA34" s="68">
        <v>44.628999999999998</v>
      </c>
      <c r="AB34" s="39">
        <f>F6/D6</f>
        <v>0.62045516590971139</v>
      </c>
      <c r="AD34" s="2"/>
      <c r="AE34" s="2"/>
      <c r="AF34" s="2"/>
      <c r="AG34" s="2"/>
      <c r="AH34" s="2"/>
      <c r="AI34" s="2"/>
      <c r="AJ34" s="2"/>
      <c r="AK34" s="2"/>
    </row>
    <row r="35" spans="1:37" ht="17" customHeight="1">
      <c r="B35" s="50"/>
      <c r="C35" s="51"/>
      <c r="D35" s="51"/>
      <c r="E35" s="1"/>
      <c r="F35" s="1"/>
      <c r="G35" s="1"/>
      <c r="H35" s="1"/>
      <c r="I35" s="1"/>
      <c r="J35" s="1"/>
      <c r="W35" s="72"/>
      <c r="X35" s="72"/>
      <c r="Y35" s="72"/>
      <c r="Z35" s="72"/>
      <c r="AA35" s="72"/>
      <c r="AD35" s="2"/>
      <c r="AE35" s="2"/>
      <c r="AF35" s="2"/>
      <c r="AG35" s="2"/>
      <c r="AH35" s="2"/>
      <c r="AI35" s="2"/>
      <c r="AJ35" s="2"/>
      <c r="AK35" s="2"/>
    </row>
    <row r="41" spans="1:37" s="1" customFormat="1">
      <c r="A41" s="2"/>
      <c r="B41" s="2"/>
      <c r="E41" s="2"/>
      <c r="F41" s="2"/>
      <c r="G41" s="2"/>
      <c r="H41" s="2"/>
      <c r="I41" s="2"/>
      <c r="J41" s="2"/>
      <c r="R41" s="2"/>
    </row>
    <row r="42" spans="1:37" s="1" customFormat="1">
      <c r="B42" s="2"/>
      <c r="E42" s="2"/>
      <c r="F42" s="2"/>
      <c r="G42" s="2"/>
      <c r="H42" s="2"/>
      <c r="I42" s="2"/>
      <c r="J42" s="2"/>
    </row>
    <row r="43" spans="1:37" s="1" customFormat="1">
      <c r="B43" s="2"/>
      <c r="E43" s="2"/>
      <c r="F43" s="2"/>
      <c r="G43" s="2"/>
      <c r="H43" s="2"/>
      <c r="I43" s="2"/>
      <c r="J43" s="2"/>
    </row>
    <row r="44" spans="1:37" s="1" customFormat="1">
      <c r="B44" s="2"/>
      <c r="E44" s="2"/>
      <c r="F44" s="2"/>
      <c r="G44" s="2"/>
      <c r="H44" s="2"/>
      <c r="I44" s="2"/>
      <c r="J44" s="2"/>
    </row>
    <row r="45" spans="1:37" s="1" customFormat="1">
      <c r="B45" s="2"/>
      <c r="E45" s="2"/>
      <c r="F45" s="2"/>
      <c r="G45" s="2"/>
      <c r="H45" s="2"/>
      <c r="I45" s="2"/>
      <c r="J45" s="2"/>
    </row>
    <row r="46" spans="1:37" s="1" customFormat="1">
      <c r="B46" s="2"/>
      <c r="E46" s="2"/>
      <c r="F46" s="2"/>
      <c r="G46" s="2"/>
      <c r="H46" s="2"/>
      <c r="I46" s="2"/>
      <c r="J46" s="2"/>
    </row>
    <row r="47" spans="1:37" s="1" customFormat="1" ht="17">
      <c r="B47" s="38"/>
      <c r="C47" s="37"/>
      <c r="D47" s="37"/>
      <c r="E47" s="37"/>
      <c r="F47" s="37"/>
      <c r="G47" s="37"/>
      <c r="H47" s="37"/>
      <c r="I47" s="37"/>
      <c r="J47" s="2"/>
    </row>
    <row r="48" spans="1:37" s="1" customFormat="1">
      <c r="B48" s="2"/>
      <c r="E48" s="2"/>
      <c r="F48" s="2"/>
      <c r="G48" s="2"/>
      <c r="H48" s="2"/>
      <c r="I48" s="2"/>
      <c r="J48" s="2"/>
    </row>
    <row r="49" spans="2:10" s="1" customFormat="1">
      <c r="B49" s="2"/>
      <c r="E49" s="2"/>
      <c r="F49" s="2"/>
      <c r="G49" s="2"/>
      <c r="H49" s="2"/>
      <c r="I49" s="2"/>
      <c r="J49" s="2"/>
    </row>
    <row r="50" spans="2:10" s="1" customFormat="1">
      <c r="B50" s="2"/>
      <c r="E50" s="2"/>
      <c r="F50" s="2"/>
      <c r="G50" s="2"/>
      <c r="H50" s="2"/>
      <c r="I50" s="2"/>
      <c r="J50" s="2"/>
    </row>
    <row r="51" spans="2:10" s="1" customFormat="1">
      <c r="B51" s="2"/>
      <c r="E51" s="2"/>
      <c r="F51" s="2"/>
      <c r="G51" s="2"/>
      <c r="H51" s="2"/>
      <c r="I51" s="2"/>
      <c r="J51" s="2"/>
    </row>
    <row r="52" spans="2:10" s="1" customFormat="1">
      <c r="B52" s="2"/>
      <c r="E52" s="2"/>
      <c r="F52" s="2"/>
      <c r="G52" s="2"/>
      <c r="H52" s="2"/>
      <c r="I52" s="2"/>
      <c r="J52" s="2"/>
    </row>
    <row r="53" spans="2:10" s="1" customFormat="1">
      <c r="B53" s="2"/>
      <c r="E53" s="2"/>
      <c r="F53" s="2"/>
      <c r="G53" s="2"/>
      <c r="H53" s="2"/>
      <c r="I53" s="2"/>
      <c r="J53" s="2"/>
    </row>
    <row r="54" spans="2:10" s="1" customFormat="1">
      <c r="B54" s="2"/>
      <c r="E54" s="2"/>
      <c r="F54" s="2"/>
      <c r="G54" s="2"/>
      <c r="H54" s="2"/>
      <c r="I54" s="2"/>
      <c r="J54" s="2"/>
    </row>
    <row r="55" spans="2:10" s="1" customFormat="1">
      <c r="B55" s="2"/>
      <c r="E55" s="2"/>
      <c r="F55" s="2"/>
      <c r="G55" s="2"/>
      <c r="H55" s="2"/>
      <c r="I55" s="2"/>
      <c r="J55" s="2"/>
    </row>
    <row r="56" spans="2:10" s="1" customFormat="1">
      <c r="B56" s="2"/>
      <c r="E56" s="2"/>
      <c r="F56" s="2"/>
      <c r="G56" s="2"/>
      <c r="H56" s="2"/>
      <c r="I56" s="2"/>
      <c r="J56" s="2"/>
    </row>
  </sheetData>
  <mergeCells count="24">
    <mergeCell ref="B2:O2"/>
    <mergeCell ref="B3:I3"/>
    <mergeCell ref="B5:C5"/>
    <mergeCell ref="D5:E5"/>
    <mergeCell ref="B6:C6"/>
    <mergeCell ref="D6:E6"/>
    <mergeCell ref="B8:C8"/>
    <mergeCell ref="D8:E8"/>
    <mergeCell ref="B9:C9"/>
    <mergeCell ref="D9:E9"/>
    <mergeCell ref="B10:C10"/>
    <mergeCell ref="D10:E10"/>
    <mergeCell ref="B17:C17"/>
    <mergeCell ref="D17:E17"/>
    <mergeCell ref="B18:C18"/>
    <mergeCell ref="D18:E18"/>
    <mergeCell ref="B19:C19"/>
    <mergeCell ref="D19:E19"/>
    <mergeCell ref="B29:C29"/>
    <mergeCell ref="D29:E29"/>
    <mergeCell ref="B27:C27"/>
    <mergeCell ref="D27:E27"/>
    <mergeCell ref="B28:C28"/>
    <mergeCell ref="D28:E28"/>
  </mergeCells>
  <phoneticPr fontId="18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CDCC7-6E4D-5149-8257-8F0D9BC57C75}">
  <sheetPr>
    <pageSetUpPr fitToPage="1"/>
  </sheetPr>
  <dimension ref="A2:AK79"/>
  <sheetViews>
    <sheetView zoomScale="90" zoomScaleNormal="90" zoomScaleSheetLayoutView="100" workbookViewId="0">
      <selection activeCell="AC34" sqref="AC34"/>
    </sheetView>
  </sheetViews>
  <sheetFormatPr baseColWidth="10" defaultColWidth="15.83203125" defaultRowHeight="15"/>
  <cols>
    <col min="1" max="1" width="15.83203125" style="2"/>
    <col min="2" max="2" width="5.33203125" style="2" bestFit="1" customWidth="1"/>
    <col min="3" max="3" width="14.1640625" style="1" bestFit="1" customWidth="1"/>
    <col min="4" max="4" width="5.6640625" style="1" bestFit="1" customWidth="1"/>
    <col min="5" max="5" width="11.83203125" style="2" customWidth="1"/>
    <col min="6" max="6" width="10" style="2" bestFit="1" customWidth="1"/>
    <col min="7" max="8" width="12.83203125" style="2" bestFit="1" customWidth="1"/>
    <col min="9" max="9" width="7.83203125" style="2" bestFit="1" customWidth="1"/>
    <col min="10" max="10" width="10.1640625" style="2" bestFit="1" customWidth="1"/>
    <col min="11" max="11" width="7.83203125" style="1" bestFit="1" customWidth="1"/>
    <col min="12" max="12" width="10.1640625" style="1" bestFit="1" customWidth="1"/>
    <col min="13" max="13" width="7.83203125" style="1" bestFit="1" customWidth="1"/>
    <col min="14" max="14" width="10.1640625" style="1" bestFit="1" customWidth="1"/>
    <col min="15" max="15" width="7.83203125" style="1" customWidth="1"/>
    <col min="16" max="18" width="9.83203125" style="1" hidden="1" customWidth="1"/>
    <col min="19" max="19" width="9" style="1" hidden="1" customWidth="1"/>
    <col min="20" max="22" width="9.83203125" style="1" hidden="1" customWidth="1"/>
    <col min="23" max="23" width="9" style="1" hidden="1" customWidth="1"/>
    <col min="24" max="24" width="15.83203125" style="1" hidden="1" customWidth="1"/>
    <col min="25" max="25" width="9" style="1" hidden="1" customWidth="1"/>
    <col min="26" max="26" width="10.6640625" style="1" hidden="1" customWidth="1"/>
    <col min="27" max="27" width="12.1640625" style="1" hidden="1" customWidth="1"/>
    <col min="28" max="28" width="13.33203125" style="1" hidden="1" customWidth="1"/>
    <col min="29" max="29" width="13.33203125" style="1" customWidth="1"/>
    <col min="30" max="30" width="7.83203125" style="1" customWidth="1"/>
    <col min="31" max="31" width="13.33203125" style="1" customWidth="1"/>
    <col min="32" max="32" width="7.83203125" style="1" customWidth="1"/>
    <col min="33" max="33" width="13.33203125" style="1" customWidth="1"/>
    <col min="34" max="34" width="7.83203125" style="1" customWidth="1"/>
    <col min="35" max="35" width="13.33203125" style="1" customWidth="1"/>
    <col min="36" max="36" width="7.83203125" style="1" customWidth="1"/>
    <col min="37" max="37" width="12.5" style="1" customWidth="1"/>
    <col min="38" max="16384" width="15.83203125" style="2"/>
  </cols>
  <sheetData>
    <row r="2" spans="2:37" ht="21">
      <c r="B2" s="113" t="s">
        <v>78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AK2" s="2"/>
    </row>
    <row r="3" spans="2:37" ht="17" customHeight="1">
      <c r="B3" s="114" t="s">
        <v>133</v>
      </c>
      <c r="C3" s="114"/>
      <c r="D3" s="114"/>
      <c r="E3" s="114"/>
      <c r="F3" s="114"/>
      <c r="G3" s="114"/>
      <c r="H3" s="114"/>
      <c r="I3" s="114"/>
      <c r="J3" s="1"/>
      <c r="AK3" s="2"/>
    </row>
    <row r="4" spans="2:37" ht="5" customHeight="1">
      <c r="B4" s="64"/>
      <c r="C4" s="64"/>
      <c r="D4" s="64"/>
      <c r="E4" s="64"/>
      <c r="F4" s="64"/>
      <c r="G4" s="64"/>
      <c r="H4" s="64"/>
      <c r="I4" s="64"/>
      <c r="J4" s="1"/>
      <c r="AK4" s="2"/>
    </row>
    <row r="5" spans="2:37" ht="17">
      <c r="B5" s="115" t="s">
        <v>70</v>
      </c>
      <c r="C5" s="115"/>
      <c r="D5" s="115" t="s">
        <v>71</v>
      </c>
      <c r="E5" s="115"/>
      <c r="F5" s="88" t="s">
        <v>47</v>
      </c>
      <c r="G5" s="88" t="s">
        <v>72</v>
      </c>
      <c r="H5" s="88" t="s">
        <v>73</v>
      </c>
    </row>
    <row r="6" spans="2:37" ht="17">
      <c r="B6" s="116" t="s">
        <v>134</v>
      </c>
      <c r="C6" s="117"/>
      <c r="D6" s="118">
        <v>66.295000000000002</v>
      </c>
      <c r="E6" s="118"/>
      <c r="F6" s="62">
        <v>100</v>
      </c>
      <c r="G6" s="63">
        <f>AVERAGE(F6,E49,E27,E14,E15,E16,E24,E46,E58,E47,E26)</f>
        <v>101.30513407702487</v>
      </c>
      <c r="H6" s="67" t="s">
        <v>149</v>
      </c>
    </row>
    <row r="7" spans="2:37" ht="16" thickBot="1">
      <c r="B7" s="1"/>
      <c r="E7" s="1"/>
      <c r="F7" s="1"/>
      <c r="G7" s="1"/>
      <c r="H7" s="1"/>
      <c r="I7" s="1"/>
      <c r="J7" s="1"/>
      <c r="AD7" s="2"/>
      <c r="AE7" s="2"/>
      <c r="AF7" s="2"/>
      <c r="AG7" s="2"/>
      <c r="AH7" s="2"/>
      <c r="AI7" s="2"/>
      <c r="AJ7" s="2"/>
      <c r="AK7" s="2"/>
    </row>
    <row r="8" spans="2:37" ht="17" thickBot="1">
      <c r="B8" s="105" t="s">
        <v>65</v>
      </c>
      <c r="C8" s="106"/>
      <c r="D8" s="107" t="s">
        <v>81</v>
      </c>
      <c r="E8" s="108"/>
      <c r="G8" s="1"/>
      <c r="H8" s="1"/>
      <c r="I8" s="1"/>
      <c r="J8" s="1"/>
      <c r="AD8" s="2"/>
      <c r="AE8" s="2"/>
      <c r="AF8" s="2"/>
      <c r="AG8" s="2"/>
      <c r="AH8" s="2"/>
      <c r="AI8" s="2"/>
      <c r="AJ8" s="2"/>
      <c r="AK8" s="2"/>
    </row>
    <row r="9" spans="2:37" ht="17" thickBot="1">
      <c r="B9" s="105" t="s">
        <v>66</v>
      </c>
      <c r="C9" s="106"/>
      <c r="D9" s="107" t="s">
        <v>95</v>
      </c>
      <c r="E9" s="108"/>
      <c r="G9" s="1"/>
      <c r="H9" s="1"/>
      <c r="I9" s="1"/>
      <c r="J9" s="1"/>
      <c r="AD9" s="2"/>
      <c r="AE9" s="2"/>
      <c r="AF9" s="2"/>
      <c r="AG9" s="2"/>
      <c r="AH9" s="2"/>
      <c r="AI9" s="2"/>
      <c r="AJ9" s="2"/>
      <c r="AK9" s="2"/>
    </row>
    <row r="10" spans="2:37" ht="17" thickBot="1">
      <c r="B10" s="105" t="s">
        <v>63</v>
      </c>
      <c r="C10" s="106"/>
      <c r="D10" s="109">
        <f>AVERAGE(E14,E16)</f>
        <v>101.28903009276719</v>
      </c>
      <c r="E10" s="110"/>
      <c r="G10" s="1"/>
      <c r="H10" s="1"/>
      <c r="I10" s="1"/>
      <c r="J10" s="1"/>
      <c r="AD10" s="2"/>
      <c r="AE10" s="2"/>
      <c r="AF10" s="2"/>
      <c r="AG10" s="2"/>
      <c r="AH10" s="2"/>
      <c r="AI10" s="2"/>
      <c r="AJ10" s="2"/>
      <c r="AK10" s="2"/>
    </row>
    <row r="11" spans="2:37" ht="17" thickBot="1">
      <c r="B11" s="105" t="s">
        <v>64</v>
      </c>
      <c r="C11" s="106"/>
      <c r="D11" s="107" t="s">
        <v>113</v>
      </c>
      <c r="E11" s="108"/>
      <c r="G11" s="1"/>
      <c r="H11" s="1"/>
      <c r="I11" s="1"/>
      <c r="J11" s="1"/>
      <c r="AD11" s="2"/>
      <c r="AE11" s="2"/>
      <c r="AF11" s="2"/>
      <c r="AG11" s="2"/>
      <c r="AH11" s="2"/>
      <c r="AI11" s="2"/>
      <c r="AJ11" s="2"/>
      <c r="AK11" s="2"/>
    </row>
    <row r="12" spans="2:37" ht="5" customHeight="1">
      <c r="B12" s="1"/>
      <c r="E12" s="1"/>
      <c r="F12" s="1"/>
      <c r="G12" s="1"/>
      <c r="H12" s="1"/>
      <c r="I12" s="1"/>
      <c r="J12" s="1"/>
      <c r="AD12" s="2"/>
      <c r="AE12" s="2"/>
      <c r="AF12" s="2"/>
      <c r="AG12" s="2"/>
      <c r="AH12" s="2"/>
      <c r="AI12" s="2"/>
      <c r="AJ12" s="2"/>
      <c r="AK12" s="2"/>
    </row>
    <row r="13" spans="2:37" ht="17">
      <c r="B13" s="35" t="s">
        <v>48</v>
      </c>
      <c r="C13" s="35" t="s">
        <v>46</v>
      </c>
      <c r="D13" s="35" t="s">
        <v>69</v>
      </c>
      <c r="E13" s="35" t="s">
        <v>50</v>
      </c>
      <c r="F13" s="35" t="s">
        <v>51</v>
      </c>
      <c r="G13" s="35" t="s">
        <v>47</v>
      </c>
      <c r="H13" s="35" t="s">
        <v>52</v>
      </c>
      <c r="I13" s="35" t="s">
        <v>47</v>
      </c>
      <c r="J13" s="35" t="s">
        <v>53</v>
      </c>
      <c r="K13" s="35" t="s">
        <v>47</v>
      </c>
      <c r="L13" s="35" t="s">
        <v>54</v>
      </c>
      <c r="M13" s="35" t="s">
        <v>47</v>
      </c>
      <c r="N13" s="35" t="s">
        <v>55</v>
      </c>
      <c r="O13" s="35" t="s">
        <v>47</v>
      </c>
      <c r="P13" s="39"/>
      <c r="Q13" s="39"/>
      <c r="R13" s="39" t="s">
        <v>56</v>
      </c>
      <c r="S13" s="39"/>
      <c r="T13" s="39" t="s">
        <v>57</v>
      </c>
      <c r="U13" s="39"/>
      <c r="V13" s="39" t="s">
        <v>58</v>
      </c>
      <c r="W13" s="39"/>
      <c r="X13" s="39" t="s">
        <v>59</v>
      </c>
      <c r="Y13" s="39"/>
      <c r="Z13" s="39" t="s">
        <v>60</v>
      </c>
      <c r="AA13" s="39"/>
      <c r="AB13" s="39" t="s">
        <v>49</v>
      </c>
      <c r="AD13" s="2"/>
      <c r="AE13" s="2"/>
      <c r="AF13" s="2"/>
      <c r="AG13" s="2"/>
      <c r="AH13" s="2"/>
      <c r="AI13" s="2"/>
      <c r="AJ13" s="2"/>
      <c r="AK13" s="2"/>
    </row>
    <row r="14" spans="2:37" ht="16">
      <c r="B14" s="40">
        <v>95</v>
      </c>
      <c r="C14" s="41" t="s">
        <v>135</v>
      </c>
      <c r="D14" s="57">
        <v>3</v>
      </c>
      <c r="E14" s="42">
        <f>G14*0.5+I14*0.125+K14*0.125+M14*0.125+O14*0.125</f>
        <v>101.23557583528171</v>
      </c>
      <c r="F14" s="42">
        <f>SUM(R14:S14)</f>
        <v>67.027000000000001</v>
      </c>
      <c r="G14" s="42">
        <f>F14*AB14</f>
        <v>101.10415566784826</v>
      </c>
      <c r="H14" s="89">
        <f>SUM(T14:U14)</f>
        <v>67.486999999999995</v>
      </c>
      <c r="I14" s="89">
        <f>H14*AB14</f>
        <v>101.79802398370917</v>
      </c>
      <c r="J14" s="89">
        <f>SUM(V14:W14)</f>
        <v>67.531999999999996</v>
      </c>
      <c r="K14" s="89">
        <f>J14*AB14</f>
        <v>101.86590240591296</v>
      </c>
      <c r="L14" s="89">
        <f>SUM(X14:Y14)</f>
        <v>66.757999999999996</v>
      </c>
      <c r="M14" s="89">
        <f>L14*AB14</f>
        <v>100.69839354400784</v>
      </c>
      <c r="N14" s="89">
        <f>SUM(Z14:AA14)</f>
        <v>67.028000000000006</v>
      </c>
      <c r="O14" s="89">
        <f>N14*AB14</f>
        <v>101.10566407723057</v>
      </c>
      <c r="P14" s="39"/>
      <c r="Q14" s="39"/>
      <c r="R14" s="43">
        <v>60</v>
      </c>
      <c r="S14" s="44">
        <v>7.0270000000000001</v>
      </c>
      <c r="T14" s="43">
        <v>60</v>
      </c>
      <c r="U14" s="68">
        <v>7.4870000000000001</v>
      </c>
      <c r="V14" s="43">
        <v>60</v>
      </c>
      <c r="W14" s="68">
        <v>7.532</v>
      </c>
      <c r="X14" s="71">
        <v>60</v>
      </c>
      <c r="Y14" s="68">
        <v>6.758</v>
      </c>
      <c r="Z14" s="71">
        <v>60</v>
      </c>
      <c r="AA14" s="68">
        <v>7.0279999999999996</v>
      </c>
      <c r="AB14" s="39">
        <f>F6/D6</f>
        <v>1.508409382306358</v>
      </c>
      <c r="AD14" s="2"/>
      <c r="AE14" s="2"/>
      <c r="AF14" s="2"/>
      <c r="AG14" s="2"/>
      <c r="AH14" s="2"/>
      <c r="AI14" s="2"/>
      <c r="AJ14" s="2"/>
      <c r="AK14" s="2"/>
    </row>
    <row r="15" spans="2:37" ht="16">
      <c r="B15" s="45">
        <v>96</v>
      </c>
      <c r="C15" s="36" t="s">
        <v>136</v>
      </c>
      <c r="D15" s="58">
        <v>5</v>
      </c>
      <c r="E15" s="46">
        <f t="shared" ref="E15:E16" si="0">G15*0.5+I15*0.125+K15*0.125+M15*0.125+O15*0.125</f>
        <v>101.26819518817406</v>
      </c>
      <c r="F15" s="46">
        <f t="shared" ref="F15:F16" si="1">SUM(R15:S15)</f>
        <v>66.915999999999997</v>
      </c>
      <c r="G15" s="46">
        <f>F15*AB15</f>
        <v>100.93672222641224</v>
      </c>
      <c r="H15" s="90">
        <f t="shared" ref="H15:H16" si="2">SUM(T15:U15)</f>
        <v>67.858999999999995</v>
      </c>
      <c r="I15" s="90">
        <f t="shared" ref="I15:I16" si="3">H15*AB15</f>
        <v>102.35915227392714</v>
      </c>
      <c r="J15" s="90">
        <f>SUM(V15:W15)</f>
        <v>67.953999999999994</v>
      </c>
      <c r="K15" s="90">
        <f t="shared" ref="K15:K16" si="4">J15*AB15</f>
        <v>102.50245116524624</v>
      </c>
      <c r="L15" s="90">
        <f t="shared" ref="L15:L16" si="5">SUM(X15:Y15)</f>
        <v>66.718999999999994</v>
      </c>
      <c r="M15" s="90">
        <f t="shared" ref="M15:M16" si="6">L15*AB15</f>
        <v>100.63956557809789</v>
      </c>
      <c r="N15" s="90">
        <f t="shared" ref="N15:N16" si="7">SUM(Z15:AA15)</f>
        <v>66.89</v>
      </c>
      <c r="O15" s="90">
        <f t="shared" ref="O15:O16" si="8">N15*AB15</f>
        <v>100.89750358247228</v>
      </c>
      <c r="P15" s="39"/>
      <c r="Q15" s="39"/>
      <c r="R15" s="43">
        <v>60</v>
      </c>
      <c r="S15" s="44">
        <v>6.9160000000000004</v>
      </c>
      <c r="T15" s="43">
        <v>60</v>
      </c>
      <c r="U15" s="76">
        <v>7.859</v>
      </c>
      <c r="V15" s="43">
        <v>60</v>
      </c>
      <c r="W15" s="68">
        <v>7.9539999999999997</v>
      </c>
      <c r="X15" s="71">
        <v>60</v>
      </c>
      <c r="Y15" s="68">
        <v>6.7190000000000003</v>
      </c>
      <c r="Z15" s="71">
        <v>60</v>
      </c>
      <c r="AA15" s="68">
        <v>6.89</v>
      </c>
      <c r="AB15" s="39">
        <f>F6/D6</f>
        <v>1.508409382306358</v>
      </c>
      <c r="AD15" s="2"/>
      <c r="AE15" s="2"/>
      <c r="AF15" s="2"/>
      <c r="AG15" s="2"/>
      <c r="AH15" s="2"/>
      <c r="AI15" s="2"/>
      <c r="AJ15" s="2"/>
      <c r="AK15" s="2"/>
    </row>
    <row r="16" spans="2:37" ht="16">
      <c r="B16" s="52">
        <v>98</v>
      </c>
      <c r="C16" s="53" t="s">
        <v>137</v>
      </c>
      <c r="D16" s="60">
        <v>4</v>
      </c>
      <c r="E16" s="54">
        <f t="shared" si="0"/>
        <v>101.34248435025268</v>
      </c>
      <c r="F16" s="54">
        <f t="shared" si="1"/>
        <v>66.926000000000002</v>
      </c>
      <c r="G16" s="54">
        <f>F16*AB16</f>
        <v>100.95180632023532</v>
      </c>
      <c r="H16" s="91">
        <f t="shared" si="2"/>
        <v>68.138999999999996</v>
      </c>
      <c r="I16" s="91">
        <f t="shared" si="3"/>
        <v>102.78150690097293</v>
      </c>
      <c r="J16" s="91">
        <f>SUM(V16:W16)</f>
        <v>68.335999999999999</v>
      </c>
      <c r="K16" s="91">
        <f t="shared" si="4"/>
        <v>103.07866354928728</v>
      </c>
      <c r="L16" s="91">
        <f t="shared" si="5"/>
        <v>66.557000000000002</v>
      </c>
      <c r="M16" s="91">
        <f t="shared" si="6"/>
        <v>100.39520325816427</v>
      </c>
      <c r="N16" s="91">
        <f t="shared" si="7"/>
        <v>66.744</v>
      </c>
      <c r="O16" s="91">
        <f t="shared" si="8"/>
        <v>100.67727581265557</v>
      </c>
      <c r="P16" s="39"/>
      <c r="Q16" s="39"/>
      <c r="R16" s="43">
        <v>60</v>
      </c>
      <c r="S16" s="44">
        <v>6.9260000000000002</v>
      </c>
      <c r="T16" s="43">
        <v>60</v>
      </c>
      <c r="U16" s="76">
        <v>8.1389999999999993</v>
      </c>
      <c r="V16" s="43">
        <v>60</v>
      </c>
      <c r="W16" s="68">
        <v>8.3360000000000003</v>
      </c>
      <c r="X16" s="71">
        <v>60</v>
      </c>
      <c r="Y16" s="68">
        <v>6.5570000000000004</v>
      </c>
      <c r="Z16" s="71">
        <v>60</v>
      </c>
      <c r="AA16" s="68">
        <v>6.7439999999999998</v>
      </c>
      <c r="AB16" s="39">
        <f>F6/D6</f>
        <v>1.508409382306358</v>
      </c>
      <c r="AD16" s="2"/>
      <c r="AE16" s="2"/>
      <c r="AF16" s="2"/>
      <c r="AG16" s="2"/>
      <c r="AH16" s="2"/>
      <c r="AI16" s="2"/>
      <c r="AJ16" s="2"/>
      <c r="AK16" s="2"/>
    </row>
    <row r="17" spans="2:37" ht="17" customHeight="1" thickBot="1">
      <c r="B17" s="1"/>
      <c r="E17" s="1"/>
      <c r="F17" s="1"/>
      <c r="G17" s="1"/>
      <c r="H17" s="1"/>
      <c r="I17" s="1"/>
      <c r="J17" s="1"/>
      <c r="W17" s="72"/>
      <c r="X17" s="72"/>
      <c r="Y17" s="72"/>
      <c r="Z17" s="72"/>
      <c r="AA17" s="72"/>
      <c r="AD17" s="2"/>
      <c r="AE17" s="2"/>
      <c r="AF17" s="2"/>
      <c r="AG17" s="2"/>
      <c r="AH17" s="2"/>
      <c r="AI17" s="2"/>
      <c r="AJ17" s="2"/>
      <c r="AK17" s="2"/>
    </row>
    <row r="18" spans="2:37" ht="17" thickBot="1">
      <c r="B18" s="105" t="s">
        <v>65</v>
      </c>
      <c r="C18" s="106"/>
      <c r="D18" s="107" t="s">
        <v>68</v>
      </c>
      <c r="E18" s="108"/>
      <c r="G18" s="1"/>
      <c r="H18" s="1"/>
      <c r="I18" s="1"/>
      <c r="J18" s="1"/>
      <c r="W18" s="72"/>
      <c r="X18" s="72"/>
      <c r="Y18" s="72"/>
      <c r="Z18" s="72"/>
      <c r="AA18" s="72"/>
      <c r="AD18" s="2"/>
      <c r="AE18" s="2"/>
      <c r="AF18" s="2"/>
      <c r="AG18" s="2"/>
      <c r="AH18" s="2"/>
      <c r="AI18" s="2"/>
      <c r="AJ18" s="2"/>
      <c r="AK18" s="2"/>
    </row>
    <row r="19" spans="2:37" ht="17" thickBot="1">
      <c r="B19" s="105" t="s">
        <v>66</v>
      </c>
      <c r="C19" s="106"/>
      <c r="D19" s="107" t="s">
        <v>82</v>
      </c>
      <c r="E19" s="108"/>
      <c r="G19" s="1"/>
      <c r="H19" s="1"/>
      <c r="I19" s="1"/>
      <c r="J19" s="1"/>
      <c r="W19" s="72"/>
      <c r="X19" s="72"/>
      <c r="Y19" s="72"/>
      <c r="Z19" s="72"/>
      <c r="AA19" s="72"/>
      <c r="AD19" s="2"/>
      <c r="AE19" s="2"/>
      <c r="AF19" s="2"/>
      <c r="AG19" s="2"/>
      <c r="AH19" s="2"/>
      <c r="AI19" s="2"/>
      <c r="AJ19" s="2"/>
      <c r="AK19" s="2"/>
    </row>
    <row r="20" spans="2:37" ht="17" thickBot="1">
      <c r="B20" s="105" t="s">
        <v>63</v>
      </c>
      <c r="C20" s="106"/>
      <c r="D20" s="109">
        <f>AVERAGE(E27,E24)</f>
        <v>101.23237046534429</v>
      </c>
      <c r="E20" s="110"/>
      <c r="G20" s="1"/>
      <c r="H20" s="1"/>
      <c r="I20" s="1"/>
      <c r="J20" s="1"/>
      <c r="W20" s="72"/>
      <c r="X20" s="72"/>
      <c r="Y20" s="72"/>
      <c r="Z20" s="72"/>
      <c r="AA20" s="72"/>
      <c r="AD20" s="2"/>
      <c r="AE20" s="2"/>
      <c r="AF20" s="2"/>
      <c r="AG20" s="2"/>
      <c r="AH20" s="2"/>
      <c r="AI20" s="2"/>
      <c r="AJ20" s="2"/>
      <c r="AK20" s="2"/>
    </row>
    <row r="21" spans="2:37" ht="17" thickBot="1">
      <c r="B21" s="105" t="s">
        <v>64</v>
      </c>
      <c r="C21" s="106"/>
      <c r="D21" s="107" t="s">
        <v>113</v>
      </c>
      <c r="E21" s="108"/>
      <c r="G21" s="1"/>
      <c r="H21" s="1"/>
      <c r="I21" s="1"/>
      <c r="J21" s="1"/>
      <c r="W21" s="72"/>
      <c r="X21" s="72"/>
      <c r="Y21" s="72"/>
      <c r="Z21" s="72"/>
      <c r="AA21" s="72"/>
      <c r="AD21" s="2"/>
      <c r="AE21" s="2"/>
      <c r="AF21" s="2"/>
      <c r="AG21" s="2"/>
      <c r="AH21" s="2"/>
      <c r="AI21" s="2"/>
      <c r="AJ21" s="2"/>
      <c r="AK21" s="2"/>
    </row>
    <row r="22" spans="2:37" ht="5" customHeight="1">
      <c r="B22" s="1"/>
      <c r="E22" s="1"/>
      <c r="F22" s="1"/>
      <c r="G22" s="1"/>
      <c r="H22" s="1"/>
      <c r="I22" s="1"/>
      <c r="J22" s="1"/>
      <c r="W22" s="72"/>
      <c r="X22" s="72"/>
      <c r="Y22" s="72"/>
      <c r="Z22" s="72"/>
      <c r="AA22" s="72"/>
      <c r="AD22" s="2"/>
      <c r="AE22" s="2"/>
      <c r="AF22" s="2"/>
      <c r="AG22" s="2"/>
      <c r="AH22" s="2"/>
      <c r="AI22" s="2"/>
      <c r="AJ22" s="2"/>
      <c r="AK22" s="2"/>
    </row>
    <row r="23" spans="2:37" ht="17">
      <c r="B23" s="35" t="s">
        <v>48</v>
      </c>
      <c r="C23" s="35" t="s">
        <v>46</v>
      </c>
      <c r="D23" s="35" t="s">
        <v>69</v>
      </c>
      <c r="E23" s="35" t="s">
        <v>50</v>
      </c>
      <c r="F23" s="35" t="s">
        <v>51</v>
      </c>
      <c r="G23" s="35" t="s">
        <v>47</v>
      </c>
      <c r="H23" s="35" t="s">
        <v>52</v>
      </c>
      <c r="I23" s="35" t="s">
        <v>47</v>
      </c>
      <c r="J23" s="35" t="s">
        <v>53</v>
      </c>
      <c r="K23" s="35" t="s">
        <v>47</v>
      </c>
      <c r="L23" s="35" t="s">
        <v>54</v>
      </c>
      <c r="M23" s="35" t="s">
        <v>47</v>
      </c>
      <c r="N23" s="35" t="s">
        <v>55</v>
      </c>
      <c r="O23" s="35" t="s">
        <v>47</v>
      </c>
      <c r="P23" s="39"/>
      <c r="Q23" s="39"/>
      <c r="R23" s="39" t="s">
        <v>56</v>
      </c>
      <c r="S23" s="39"/>
      <c r="T23" s="39" t="s">
        <v>57</v>
      </c>
      <c r="U23" s="39"/>
      <c r="V23" s="39" t="s">
        <v>58</v>
      </c>
      <c r="W23" s="73"/>
      <c r="X23" s="73" t="s">
        <v>59</v>
      </c>
      <c r="Y23" s="73"/>
      <c r="Z23" s="73" t="s">
        <v>60</v>
      </c>
      <c r="AA23" s="73"/>
      <c r="AB23" s="39" t="s">
        <v>49</v>
      </c>
      <c r="AD23" s="2"/>
      <c r="AE23" s="2"/>
      <c r="AF23" s="2"/>
      <c r="AG23" s="2"/>
      <c r="AH23" s="2"/>
      <c r="AI23" s="2"/>
      <c r="AJ23" s="2"/>
      <c r="AK23" s="2"/>
    </row>
    <row r="24" spans="2:37" ht="16">
      <c r="B24" s="40">
        <v>5</v>
      </c>
      <c r="C24" s="41" t="s">
        <v>138</v>
      </c>
      <c r="D24" s="57">
        <v>6</v>
      </c>
      <c r="E24" s="42">
        <f>G24*0.5+I24*0.125+K24*0.125+M24*0.125+O24*0.125</f>
        <v>101.27762274681348</v>
      </c>
      <c r="F24" s="42">
        <f>SUM(R24:S24)</f>
        <v>66.992999999999995</v>
      </c>
      <c r="G24" s="42">
        <f>F24*AB24</f>
        <v>101.05286974884983</v>
      </c>
      <c r="H24" s="42">
        <f>SUM(T24:U24)</f>
        <v>67.596000000000004</v>
      </c>
      <c r="I24" s="42">
        <f>H24*AB24</f>
        <v>101.96244060638058</v>
      </c>
      <c r="J24" s="42">
        <f>SUM(V24:W24)</f>
        <v>67.912000000000006</v>
      </c>
      <c r="K24" s="42">
        <f>J24*AB24</f>
        <v>102.4390979711894</v>
      </c>
      <c r="L24" s="42">
        <f>SUM(X24:Y24)</f>
        <v>66.814999999999998</v>
      </c>
      <c r="M24" s="42">
        <f>L24*AB24</f>
        <v>100.7843728787993</v>
      </c>
      <c r="N24" s="42">
        <f>SUM(Z24:AA24)</f>
        <v>66.840999999999994</v>
      </c>
      <c r="O24" s="42">
        <f>N24*AB24</f>
        <v>100.82359152273926</v>
      </c>
      <c r="P24" s="39"/>
      <c r="Q24" s="39"/>
      <c r="R24" s="43">
        <v>60</v>
      </c>
      <c r="S24" s="44">
        <v>6.9930000000000003</v>
      </c>
      <c r="T24" s="43">
        <v>60</v>
      </c>
      <c r="U24" s="44">
        <v>7.5960000000000001</v>
      </c>
      <c r="V24" s="43">
        <v>60</v>
      </c>
      <c r="W24" s="68">
        <v>7.9119999999999999</v>
      </c>
      <c r="X24" s="71">
        <v>60</v>
      </c>
      <c r="Y24" s="68">
        <v>6.8150000000000004</v>
      </c>
      <c r="Z24" s="71">
        <v>60</v>
      </c>
      <c r="AA24" s="68">
        <v>6.8410000000000002</v>
      </c>
      <c r="AB24" s="39">
        <f>F6/D6</f>
        <v>1.508409382306358</v>
      </c>
      <c r="AD24" s="2"/>
      <c r="AE24" s="2"/>
      <c r="AF24" s="2"/>
      <c r="AG24" s="2"/>
      <c r="AH24" s="2"/>
      <c r="AI24" s="2"/>
      <c r="AJ24" s="2"/>
      <c r="AK24" s="2"/>
    </row>
    <row r="25" spans="2:37" ht="16">
      <c r="B25" s="45">
        <v>7</v>
      </c>
      <c r="C25" s="36" t="s">
        <v>139</v>
      </c>
      <c r="D25" s="58">
        <v>17</v>
      </c>
      <c r="E25" s="46">
        <f t="shared" ref="E25:E27" si="9">G25*0.5+I25*0.125+K25*0.125+M25*0.125+O25*0.125</f>
        <v>104.22298061693944</v>
      </c>
      <c r="F25" s="46">
        <f t="shared" ref="F25:F27" si="10">SUM(R25:S25)</f>
        <v>68.694999999999993</v>
      </c>
      <c r="G25" s="46">
        <f>F25*AB25</f>
        <v>103.62018251753526</v>
      </c>
      <c r="H25" s="46">
        <f t="shared" ref="H25:H27" si="11">SUM(T25:U25)</f>
        <v>69.224999999999994</v>
      </c>
      <c r="I25" s="46">
        <f>H25*AB25</f>
        <v>104.41963949015762</v>
      </c>
      <c r="J25" s="46">
        <f t="shared" ref="J25:J27" si="12">SUM(V25:W25)</f>
        <v>69.891000000000005</v>
      </c>
      <c r="K25" s="46">
        <f>J25*AB25</f>
        <v>105.42424013877367</v>
      </c>
      <c r="L25" s="46">
        <f t="shared" ref="L25:L27" si="13">SUM(X25:Y25)</f>
        <v>69.385999999999996</v>
      </c>
      <c r="M25" s="46">
        <f>L25*AB25</f>
        <v>104.66249340070895</v>
      </c>
      <c r="N25" s="46">
        <f t="shared" ref="N25:N27" si="14">SUM(Z25:AA25)</f>
        <v>69.474999999999994</v>
      </c>
      <c r="O25" s="70">
        <f>N25*AB25</f>
        <v>104.79674183573421</v>
      </c>
      <c r="P25" s="39"/>
      <c r="Q25" s="39"/>
      <c r="R25" s="43">
        <v>60</v>
      </c>
      <c r="S25" s="44">
        <v>8.6950000000000003</v>
      </c>
      <c r="T25" s="43">
        <v>60</v>
      </c>
      <c r="U25" s="68">
        <v>9.2249999999999996</v>
      </c>
      <c r="V25" s="43">
        <v>60</v>
      </c>
      <c r="W25" s="68">
        <v>9.891</v>
      </c>
      <c r="X25" s="71">
        <v>60</v>
      </c>
      <c r="Y25" s="68">
        <v>9.3859999999999992</v>
      </c>
      <c r="Z25" s="71">
        <v>60</v>
      </c>
      <c r="AA25" s="68">
        <v>9.4749999999999996</v>
      </c>
      <c r="AB25" s="39">
        <f>F6/D6</f>
        <v>1.508409382306358</v>
      </c>
      <c r="AD25" s="2"/>
      <c r="AE25" s="2"/>
      <c r="AF25" s="2"/>
      <c r="AG25" s="2"/>
      <c r="AH25" s="2"/>
      <c r="AI25" s="2"/>
      <c r="AJ25" s="2"/>
      <c r="AK25" s="2"/>
    </row>
    <row r="26" spans="2:37" ht="16">
      <c r="B26" s="40">
        <v>8</v>
      </c>
      <c r="C26" s="41" t="s">
        <v>140</v>
      </c>
      <c r="D26" s="57">
        <v>10</v>
      </c>
      <c r="E26" s="42">
        <f t="shared" si="9"/>
        <v>101.85157251678106</v>
      </c>
      <c r="F26" s="42">
        <f t="shared" si="10"/>
        <v>67.861000000000004</v>
      </c>
      <c r="G26" s="42">
        <f>F26*AB26</f>
        <v>102.36216909269177</v>
      </c>
      <c r="H26" s="42">
        <f t="shared" si="11"/>
        <v>67.105000000000004</v>
      </c>
      <c r="I26" s="42">
        <f>H26*AB26</f>
        <v>101.22181159966816</v>
      </c>
      <c r="J26" s="42">
        <f t="shared" si="12"/>
        <v>67.2</v>
      </c>
      <c r="K26" s="42">
        <f>J26*AB26</f>
        <v>101.36511049098726</v>
      </c>
      <c r="L26" s="42">
        <f t="shared" si="13"/>
        <v>66.921999999999997</v>
      </c>
      <c r="M26" s="42">
        <f>L26*AB26</f>
        <v>100.94577268270609</v>
      </c>
      <c r="N26" s="42">
        <f t="shared" si="14"/>
        <v>67.509</v>
      </c>
      <c r="O26" s="69">
        <f>N26*AB26</f>
        <v>101.83120899011992</v>
      </c>
      <c r="P26" s="39"/>
      <c r="Q26" s="39"/>
      <c r="R26" s="43">
        <v>60</v>
      </c>
      <c r="S26" s="44">
        <v>7.8609999999999998</v>
      </c>
      <c r="T26" s="43">
        <v>60</v>
      </c>
      <c r="U26" s="68">
        <v>7.1050000000000004</v>
      </c>
      <c r="V26" s="43">
        <v>60</v>
      </c>
      <c r="W26" s="68">
        <v>7.2</v>
      </c>
      <c r="X26" s="71">
        <v>60</v>
      </c>
      <c r="Y26" s="68">
        <v>6.9219999999999997</v>
      </c>
      <c r="Z26" s="71">
        <v>60</v>
      </c>
      <c r="AA26" s="68">
        <v>7.5090000000000003</v>
      </c>
      <c r="AB26" s="39">
        <f>F6/D6</f>
        <v>1.508409382306358</v>
      </c>
      <c r="AD26" s="2"/>
      <c r="AE26" s="2"/>
      <c r="AF26" s="2"/>
      <c r="AG26" s="2"/>
      <c r="AH26" s="2"/>
      <c r="AI26" s="2"/>
      <c r="AJ26" s="2"/>
      <c r="AK26" s="2"/>
    </row>
    <row r="27" spans="2:37" ht="16">
      <c r="B27" s="47">
        <v>9</v>
      </c>
      <c r="C27" s="48" t="s">
        <v>141</v>
      </c>
      <c r="D27" s="59">
        <v>2</v>
      </c>
      <c r="E27" s="49">
        <f t="shared" si="9"/>
        <v>101.1871181838751</v>
      </c>
      <c r="F27" s="49">
        <f t="shared" si="10"/>
        <v>67.302999999999997</v>
      </c>
      <c r="G27" s="49">
        <f>F27*AB27</f>
        <v>101.52047665736481</v>
      </c>
      <c r="H27" s="49">
        <f t="shared" si="11"/>
        <v>67.028000000000006</v>
      </c>
      <c r="I27" s="49">
        <f>H27*AB27</f>
        <v>101.10566407723057</v>
      </c>
      <c r="J27" s="49">
        <f t="shared" si="12"/>
        <v>67.272000000000006</v>
      </c>
      <c r="K27" s="49">
        <f>J27*AB27</f>
        <v>101.47371596651332</v>
      </c>
      <c r="L27" s="49">
        <f t="shared" si="13"/>
        <v>66.295000000000002</v>
      </c>
      <c r="M27" s="49">
        <f>L27*AB27</f>
        <v>100.00000000000001</v>
      </c>
      <c r="N27" s="49">
        <f t="shared" si="14"/>
        <v>66.849000000000004</v>
      </c>
      <c r="O27" s="49">
        <f>N27*AB27</f>
        <v>100.83565879779773</v>
      </c>
      <c r="P27" s="39"/>
      <c r="Q27" s="39"/>
      <c r="R27" s="43">
        <v>60</v>
      </c>
      <c r="S27" s="44">
        <v>7.3029999999999999</v>
      </c>
      <c r="T27" s="43">
        <v>60</v>
      </c>
      <c r="U27" s="44">
        <v>7.0279999999999996</v>
      </c>
      <c r="V27" s="43">
        <v>60</v>
      </c>
      <c r="W27" s="68">
        <v>7.2720000000000002</v>
      </c>
      <c r="X27" s="71">
        <v>60</v>
      </c>
      <c r="Y27" s="68">
        <v>6.2949999999999999</v>
      </c>
      <c r="Z27" s="71">
        <v>60</v>
      </c>
      <c r="AA27" s="68">
        <v>6.8490000000000002</v>
      </c>
      <c r="AB27" s="39">
        <f>F6/D6</f>
        <v>1.508409382306358</v>
      </c>
      <c r="AD27" s="2"/>
      <c r="AE27" s="2"/>
      <c r="AF27" s="2"/>
      <c r="AG27" s="2"/>
      <c r="AH27" s="2"/>
      <c r="AI27" s="2"/>
      <c r="AJ27" s="2"/>
      <c r="AK27" s="2"/>
    </row>
    <row r="28" spans="2:37" ht="16" thickBot="1">
      <c r="B28" s="1"/>
      <c r="E28" s="1"/>
      <c r="F28" s="1"/>
      <c r="G28" s="1"/>
      <c r="H28" s="1"/>
      <c r="I28" s="1"/>
      <c r="J28" s="1"/>
      <c r="W28" s="72"/>
      <c r="X28" s="72"/>
      <c r="Y28" s="72"/>
      <c r="Z28" s="72"/>
      <c r="AA28" s="72"/>
      <c r="AD28" s="2"/>
      <c r="AE28" s="2"/>
      <c r="AF28" s="2"/>
      <c r="AG28" s="2"/>
      <c r="AH28" s="2"/>
      <c r="AI28" s="2"/>
      <c r="AJ28" s="2"/>
      <c r="AK28" s="2"/>
    </row>
    <row r="29" spans="2:37" ht="17" thickBot="1">
      <c r="B29" s="105" t="s">
        <v>65</v>
      </c>
      <c r="C29" s="106"/>
      <c r="D29" s="107" t="s">
        <v>62</v>
      </c>
      <c r="E29" s="111"/>
      <c r="F29" s="55"/>
      <c r="H29" s="1"/>
      <c r="I29" s="1"/>
      <c r="J29" s="1"/>
      <c r="W29" s="72"/>
      <c r="X29" s="72"/>
      <c r="Y29" s="72"/>
      <c r="Z29" s="72"/>
      <c r="AA29" s="72"/>
      <c r="AD29" s="2"/>
      <c r="AE29" s="2"/>
      <c r="AF29" s="2"/>
      <c r="AG29" s="2"/>
      <c r="AH29" s="2"/>
      <c r="AI29" s="2"/>
      <c r="AJ29" s="2"/>
      <c r="AK29" s="2"/>
    </row>
    <row r="30" spans="2:37" ht="17" thickBot="1">
      <c r="B30" s="105" t="s">
        <v>66</v>
      </c>
      <c r="C30" s="106"/>
      <c r="D30" s="107" t="s">
        <v>83</v>
      </c>
      <c r="E30" s="111"/>
      <c r="F30" s="55"/>
      <c r="G30" s="1"/>
      <c r="H30" s="1"/>
      <c r="I30" s="1"/>
      <c r="J30" s="1"/>
      <c r="W30" s="72"/>
      <c r="X30" s="72"/>
      <c r="Y30" s="72"/>
      <c r="Z30" s="72"/>
      <c r="AA30" s="72"/>
      <c r="AD30" s="2"/>
      <c r="AE30" s="2"/>
      <c r="AF30" s="2"/>
      <c r="AG30" s="2"/>
      <c r="AH30" s="2"/>
      <c r="AI30" s="2"/>
      <c r="AJ30" s="2"/>
      <c r="AK30" s="2"/>
    </row>
    <row r="31" spans="2:37" ht="18" customHeight="1" thickBot="1">
      <c r="B31" s="105" t="s">
        <v>63</v>
      </c>
      <c r="C31" s="106"/>
      <c r="D31" s="109">
        <f>AVERAGE(E36,E37)</f>
        <v>102.1990723282299</v>
      </c>
      <c r="E31" s="112"/>
      <c r="F31" s="56"/>
      <c r="G31" s="1"/>
      <c r="H31" s="1"/>
      <c r="I31" s="1"/>
      <c r="J31" s="1"/>
      <c r="W31" s="72"/>
      <c r="X31" s="72"/>
      <c r="Y31" s="72"/>
      <c r="Z31" s="72"/>
      <c r="AA31" s="72"/>
      <c r="AD31" s="2"/>
      <c r="AE31" s="2"/>
      <c r="AF31" s="2"/>
      <c r="AG31" s="2"/>
      <c r="AH31" s="2"/>
      <c r="AI31" s="2"/>
      <c r="AJ31" s="2"/>
      <c r="AK31" s="2"/>
    </row>
    <row r="32" spans="2:37" ht="16" customHeight="1" thickBot="1">
      <c r="B32" s="105" t="s">
        <v>64</v>
      </c>
      <c r="C32" s="106"/>
      <c r="D32" s="107" t="s">
        <v>113</v>
      </c>
      <c r="E32" s="111"/>
      <c r="F32" s="55"/>
      <c r="G32" s="1"/>
      <c r="H32" s="1"/>
      <c r="I32" s="1"/>
      <c r="J32" s="1"/>
      <c r="W32" s="72"/>
      <c r="X32" s="72"/>
      <c r="Y32" s="72"/>
      <c r="Z32" s="72"/>
      <c r="AA32" s="72"/>
      <c r="AD32" s="2"/>
      <c r="AE32" s="2"/>
      <c r="AF32" s="2"/>
      <c r="AG32" s="2"/>
      <c r="AH32" s="2"/>
      <c r="AI32" s="2"/>
      <c r="AJ32" s="2"/>
      <c r="AK32" s="2"/>
    </row>
    <row r="33" spans="2:37" ht="5" customHeight="1">
      <c r="B33" s="1"/>
      <c r="E33" s="1"/>
      <c r="F33" s="1"/>
      <c r="G33" s="1"/>
      <c r="H33" s="1"/>
      <c r="I33" s="1"/>
      <c r="J33" s="1"/>
      <c r="W33" s="72"/>
      <c r="X33" s="72"/>
      <c r="Y33" s="72"/>
      <c r="Z33" s="72"/>
      <c r="AA33" s="72"/>
      <c r="AD33" s="2"/>
      <c r="AE33" s="2"/>
      <c r="AF33" s="2"/>
      <c r="AG33" s="2"/>
      <c r="AH33" s="2"/>
      <c r="AI33" s="2"/>
      <c r="AJ33" s="2"/>
      <c r="AK33" s="2"/>
    </row>
    <row r="34" spans="2:37" ht="17">
      <c r="B34" s="35" t="s">
        <v>48</v>
      </c>
      <c r="C34" s="35" t="s">
        <v>46</v>
      </c>
      <c r="D34" s="35" t="s">
        <v>69</v>
      </c>
      <c r="E34" s="35" t="s">
        <v>50</v>
      </c>
      <c r="F34" s="35" t="s">
        <v>51</v>
      </c>
      <c r="G34" s="35" t="s">
        <v>47</v>
      </c>
      <c r="H34" s="35" t="s">
        <v>52</v>
      </c>
      <c r="I34" s="35" t="s">
        <v>47</v>
      </c>
      <c r="J34" s="35" t="s">
        <v>53</v>
      </c>
      <c r="K34" s="35" t="s">
        <v>47</v>
      </c>
      <c r="L34" s="35" t="s">
        <v>54</v>
      </c>
      <c r="M34" s="35" t="s">
        <v>47</v>
      </c>
      <c r="N34" s="35" t="s">
        <v>55</v>
      </c>
      <c r="O34" s="35" t="s">
        <v>47</v>
      </c>
      <c r="P34" s="39"/>
      <c r="Q34" s="39"/>
      <c r="R34" s="39" t="s">
        <v>56</v>
      </c>
      <c r="S34" s="39"/>
      <c r="T34" s="39" t="s">
        <v>57</v>
      </c>
      <c r="U34" s="39"/>
      <c r="V34" s="39" t="s">
        <v>58</v>
      </c>
      <c r="W34" s="73"/>
      <c r="X34" s="73" t="s">
        <v>59</v>
      </c>
      <c r="Y34" s="73"/>
      <c r="Z34" s="73" t="s">
        <v>60</v>
      </c>
      <c r="AA34" s="73"/>
      <c r="AB34" s="39" t="s">
        <v>49</v>
      </c>
      <c r="AD34" s="2"/>
      <c r="AE34" s="2"/>
      <c r="AF34" s="2"/>
      <c r="AG34" s="2"/>
      <c r="AH34" s="2"/>
      <c r="AI34" s="2"/>
      <c r="AJ34" s="2"/>
      <c r="AK34" s="2"/>
    </row>
    <row r="35" spans="2:37" ht="16">
      <c r="B35" s="40">
        <v>10</v>
      </c>
      <c r="C35" s="41" t="s">
        <v>142</v>
      </c>
      <c r="D35" s="41">
        <v>13</v>
      </c>
      <c r="E35" s="42">
        <f>G35*0.5+I35*0.125+K35*0.125+M35*0.125+O35*0.125</f>
        <v>102.62840334866884</v>
      </c>
      <c r="F35" s="42">
        <f>SUM(R35:S35)</f>
        <v>67.432000000000002</v>
      </c>
      <c r="G35" s="42">
        <f>F35*AB35</f>
        <v>101.71506146768233</v>
      </c>
      <c r="H35" s="42">
        <f>SUM(T35:U35)</f>
        <v>68.766999999999996</v>
      </c>
      <c r="I35" s="42">
        <f>H35*AB35</f>
        <v>103.72878799306132</v>
      </c>
      <c r="J35" s="42">
        <f>SUM(V35:W35)</f>
        <v>69.331999999999994</v>
      </c>
      <c r="K35" s="42">
        <f>J35*AB35</f>
        <v>104.58103929406441</v>
      </c>
      <c r="L35" s="42">
        <f>SUM(X35:Y35)</f>
        <v>68.186999999999998</v>
      </c>
      <c r="M35" s="42">
        <f>L35*AB35</f>
        <v>102.85391055132364</v>
      </c>
      <c r="N35" s="42">
        <f>SUM(Z35:AA35)</f>
        <v>68.286000000000001</v>
      </c>
      <c r="O35" s="42">
        <f>N35*AB35</f>
        <v>103.00324308017197</v>
      </c>
      <c r="P35" s="39"/>
      <c r="Q35" s="39"/>
      <c r="R35" s="43">
        <v>60</v>
      </c>
      <c r="S35" s="44">
        <v>7.4320000000000004</v>
      </c>
      <c r="T35" s="43">
        <v>60</v>
      </c>
      <c r="U35" s="44">
        <v>8.7669999999999995</v>
      </c>
      <c r="V35" s="43">
        <v>60</v>
      </c>
      <c r="W35" s="68">
        <v>9.3320000000000007</v>
      </c>
      <c r="X35" s="71">
        <v>60</v>
      </c>
      <c r="Y35" s="68">
        <v>8.1869999999999994</v>
      </c>
      <c r="Z35" s="71">
        <v>60</v>
      </c>
      <c r="AA35" s="68">
        <v>8.2859999999999996</v>
      </c>
      <c r="AB35" s="39">
        <f>F6/D6</f>
        <v>1.508409382306358</v>
      </c>
      <c r="AD35" s="2"/>
      <c r="AE35" s="2"/>
      <c r="AF35" s="2"/>
      <c r="AG35" s="2"/>
      <c r="AH35" s="2"/>
      <c r="AI35" s="2"/>
      <c r="AJ35" s="2"/>
      <c r="AK35" s="2"/>
    </row>
    <row r="36" spans="2:37" ht="16">
      <c r="B36" s="45">
        <v>11</v>
      </c>
      <c r="C36" s="36" t="s">
        <v>143</v>
      </c>
      <c r="D36" s="61">
        <v>11</v>
      </c>
      <c r="E36" s="46">
        <f t="shared" ref="E36:E38" si="15">G36*0.5+I36*0.125+K36*0.125+M36*0.125+O36*0.125</f>
        <v>102.09895165547931</v>
      </c>
      <c r="F36" s="46">
        <f t="shared" ref="F36:F38" si="16">SUM(R36:S36)</f>
        <v>67.823999999999998</v>
      </c>
      <c r="G36" s="46">
        <f>F36*AB36</f>
        <v>102.30635794554642</v>
      </c>
      <c r="H36" s="46">
        <f t="shared" ref="H36:H38" si="17">SUM(T36:U36)</f>
        <v>67.436000000000007</v>
      </c>
      <c r="I36" s="46">
        <f>H36*AB36</f>
        <v>101.72109510521157</v>
      </c>
      <c r="J36" s="46">
        <f t="shared" ref="J36:J38" si="18">SUM(V36:W36)</f>
        <v>67.620999999999995</v>
      </c>
      <c r="K36" s="46">
        <f>J36*AB36</f>
        <v>102.00015084093823</v>
      </c>
      <c r="L36" s="46">
        <f t="shared" ref="L36:L38" si="19">SUM(X36:Y36)</f>
        <v>67.525999999999996</v>
      </c>
      <c r="M36" s="46">
        <f>L36*AB36</f>
        <v>101.85685194961913</v>
      </c>
      <c r="N36" s="46">
        <f t="shared" ref="N36:N38" si="20">SUM(Z36:AA36)</f>
        <v>67.613</v>
      </c>
      <c r="O36" s="46">
        <f>N36*AB36</f>
        <v>101.98808356587979</v>
      </c>
      <c r="P36" s="39"/>
      <c r="Q36" s="39"/>
      <c r="R36" s="43">
        <v>60</v>
      </c>
      <c r="S36" s="44">
        <v>7.8239999999999998</v>
      </c>
      <c r="T36" s="43">
        <v>60</v>
      </c>
      <c r="U36" s="68">
        <v>7.4359999999999999</v>
      </c>
      <c r="V36" s="43">
        <v>60</v>
      </c>
      <c r="W36" s="68">
        <v>7.6210000000000004</v>
      </c>
      <c r="X36" s="71">
        <v>60</v>
      </c>
      <c r="Y36" s="68">
        <v>7.5259999999999998</v>
      </c>
      <c r="Z36" s="71">
        <v>60</v>
      </c>
      <c r="AA36" s="68">
        <v>7.6130000000000004</v>
      </c>
      <c r="AB36" s="39">
        <f>F6/D6</f>
        <v>1.508409382306358</v>
      </c>
      <c r="AD36" s="2"/>
      <c r="AE36" s="2"/>
      <c r="AF36" s="2"/>
      <c r="AG36" s="2"/>
      <c r="AH36" s="2"/>
      <c r="AI36" s="2"/>
      <c r="AJ36" s="2"/>
      <c r="AK36" s="2"/>
    </row>
    <row r="37" spans="2:37" ht="16">
      <c r="B37" s="40">
        <v>12</v>
      </c>
      <c r="C37" s="41" t="s">
        <v>86</v>
      </c>
      <c r="D37" s="41">
        <v>12</v>
      </c>
      <c r="E37" s="42">
        <f t="shared" si="15"/>
        <v>102.29919300098048</v>
      </c>
      <c r="F37" s="42">
        <f t="shared" si="16"/>
        <v>67.602999999999994</v>
      </c>
      <c r="G37" s="42">
        <f>F37*AB37</f>
        <v>101.97299947205671</v>
      </c>
      <c r="H37" s="42">
        <f t="shared" si="17"/>
        <v>68.34</v>
      </c>
      <c r="I37" s="42">
        <f>H37*AB37</f>
        <v>103.08469718681651</v>
      </c>
      <c r="J37" s="42">
        <f t="shared" si="18"/>
        <v>68.403000000000006</v>
      </c>
      <c r="K37" s="42">
        <f>J37*AB37</f>
        <v>103.17972697790182</v>
      </c>
      <c r="L37" s="42">
        <f t="shared" si="19"/>
        <v>67.616</v>
      </c>
      <c r="M37" s="42">
        <f>L37*AB37</f>
        <v>101.99260879402671</v>
      </c>
      <c r="N37" s="42">
        <f t="shared" si="20"/>
        <v>67.783000000000001</v>
      </c>
      <c r="O37" s="69">
        <f>N37*AB37</f>
        <v>102.24451316087186</v>
      </c>
      <c r="P37" s="39"/>
      <c r="Q37" s="39"/>
      <c r="R37" s="43">
        <v>60</v>
      </c>
      <c r="S37" s="44">
        <v>7.6029999999999998</v>
      </c>
      <c r="T37" s="43">
        <v>60</v>
      </c>
      <c r="U37" s="44">
        <v>8.34</v>
      </c>
      <c r="V37" s="43">
        <v>60</v>
      </c>
      <c r="W37" s="68">
        <v>8.4030000000000005</v>
      </c>
      <c r="X37" s="71">
        <v>60</v>
      </c>
      <c r="Y37" s="68">
        <v>7.6159999999999997</v>
      </c>
      <c r="Z37" s="71">
        <v>60</v>
      </c>
      <c r="AA37" s="68">
        <v>7.7830000000000004</v>
      </c>
      <c r="AB37" s="39">
        <f>F6/D6</f>
        <v>1.508409382306358</v>
      </c>
      <c r="AD37" s="2"/>
      <c r="AE37" s="2"/>
      <c r="AF37" s="2"/>
      <c r="AG37" s="2"/>
      <c r="AH37" s="2"/>
      <c r="AI37" s="2"/>
      <c r="AJ37" s="2"/>
      <c r="AK37" s="2"/>
    </row>
    <row r="38" spans="2:37" ht="16">
      <c r="B38" s="47">
        <v>74</v>
      </c>
      <c r="C38" s="48" t="s">
        <v>144</v>
      </c>
      <c r="D38" s="48">
        <v>14</v>
      </c>
      <c r="E38" s="49">
        <f t="shared" si="15"/>
        <v>102.81789727732108</v>
      </c>
      <c r="F38" s="49">
        <f t="shared" si="16"/>
        <v>66.900000000000006</v>
      </c>
      <c r="G38" s="49">
        <f>F38*AB38</f>
        <v>100.91258767629536</v>
      </c>
      <c r="H38" s="49">
        <f t="shared" si="17"/>
        <v>68.903000000000006</v>
      </c>
      <c r="I38" s="49">
        <f>H38*AB38</f>
        <v>103.933931669055</v>
      </c>
      <c r="J38" s="49">
        <f t="shared" si="18"/>
        <v>73.992999999999995</v>
      </c>
      <c r="K38" s="49">
        <f>J38*AB38</f>
        <v>111.61173542499434</v>
      </c>
      <c r="L38" s="49">
        <f t="shared" si="19"/>
        <v>67.37</v>
      </c>
      <c r="M38" s="49">
        <f>L38*AB38</f>
        <v>101.62154008597935</v>
      </c>
      <c r="N38" s="49">
        <f t="shared" si="20"/>
        <v>67.438999999999993</v>
      </c>
      <c r="O38" s="49">
        <f>N38*AB38</f>
        <v>101.72562033335846</v>
      </c>
      <c r="P38" s="39"/>
      <c r="Q38" s="39"/>
      <c r="R38" s="43">
        <v>60</v>
      </c>
      <c r="S38" s="44">
        <v>6.9</v>
      </c>
      <c r="T38" s="43">
        <v>60</v>
      </c>
      <c r="U38" s="44">
        <v>8.9030000000000005</v>
      </c>
      <c r="V38" s="43">
        <v>60</v>
      </c>
      <c r="W38" s="68">
        <v>13.993</v>
      </c>
      <c r="X38" s="71">
        <v>60</v>
      </c>
      <c r="Y38" s="68">
        <v>7.37</v>
      </c>
      <c r="Z38" s="71">
        <v>60</v>
      </c>
      <c r="AA38" s="68">
        <v>7.4390000000000001</v>
      </c>
      <c r="AB38" s="39">
        <f>F6/D6</f>
        <v>1.508409382306358</v>
      </c>
      <c r="AD38" s="2"/>
      <c r="AE38" s="2"/>
      <c r="AF38" s="2"/>
      <c r="AG38" s="2"/>
      <c r="AH38" s="2"/>
      <c r="AI38" s="2"/>
      <c r="AJ38" s="2"/>
      <c r="AK38" s="2"/>
    </row>
    <row r="39" spans="2:37" ht="17" customHeight="1" thickBot="1">
      <c r="B39" s="50"/>
      <c r="C39" s="50"/>
      <c r="D39" s="51"/>
      <c r="E39" s="1"/>
      <c r="F39" s="1"/>
      <c r="G39" s="1"/>
      <c r="H39" s="1"/>
      <c r="I39" s="1"/>
      <c r="J39" s="1"/>
      <c r="W39" s="72"/>
      <c r="X39" s="72"/>
      <c r="Y39" s="72"/>
      <c r="Z39" s="72"/>
      <c r="AA39" s="72"/>
      <c r="AD39" s="2"/>
      <c r="AE39" s="2"/>
      <c r="AF39" s="2"/>
      <c r="AG39" s="2"/>
      <c r="AH39" s="2"/>
      <c r="AI39" s="2"/>
      <c r="AJ39" s="2"/>
      <c r="AK39" s="2"/>
    </row>
    <row r="40" spans="2:37" ht="17" thickBot="1">
      <c r="B40" s="105" t="s">
        <v>65</v>
      </c>
      <c r="C40" s="106"/>
      <c r="D40" s="107" t="s">
        <v>67</v>
      </c>
      <c r="E40" s="108"/>
      <c r="G40" s="1"/>
      <c r="H40" s="1"/>
      <c r="I40" s="1"/>
      <c r="J40" s="1"/>
      <c r="W40" s="72"/>
      <c r="X40" s="72"/>
      <c r="Y40" s="72"/>
      <c r="Z40" s="72"/>
      <c r="AA40" s="72"/>
      <c r="AD40" s="2"/>
      <c r="AE40" s="2"/>
      <c r="AF40" s="2"/>
      <c r="AG40" s="2"/>
      <c r="AH40" s="2"/>
      <c r="AI40" s="2"/>
      <c r="AJ40" s="2"/>
      <c r="AK40" s="2"/>
    </row>
    <row r="41" spans="2:37" ht="17" thickBot="1">
      <c r="B41" s="105" t="s">
        <v>66</v>
      </c>
      <c r="C41" s="106"/>
      <c r="D41" s="107" t="s">
        <v>94</v>
      </c>
      <c r="E41" s="108"/>
      <c r="G41" s="1"/>
      <c r="H41" s="1"/>
      <c r="I41" s="1"/>
      <c r="J41" s="1"/>
      <c r="W41" s="72"/>
      <c r="X41" s="72"/>
      <c r="Y41" s="72"/>
      <c r="Z41" s="72"/>
      <c r="AA41" s="72"/>
      <c r="AD41" s="2"/>
      <c r="AE41" s="2"/>
      <c r="AF41" s="2"/>
      <c r="AG41" s="2"/>
      <c r="AH41" s="2"/>
      <c r="AI41" s="2"/>
      <c r="AJ41" s="2"/>
      <c r="AK41" s="2"/>
    </row>
    <row r="42" spans="2:37" ht="17" thickBot="1">
      <c r="B42" s="105" t="s">
        <v>63</v>
      </c>
      <c r="C42" s="106"/>
      <c r="D42" s="109">
        <f>AVERAGE(E49,E46)</f>
        <v>101.25952183422581</v>
      </c>
      <c r="E42" s="110"/>
      <c r="G42" s="1"/>
      <c r="H42" s="1"/>
      <c r="I42" s="1"/>
      <c r="J42" s="1"/>
      <c r="W42" s="72"/>
      <c r="X42" s="72"/>
      <c r="Y42" s="72"/>
      <c r="Z42" s="72"/>
      <c r="AA42" s="72"/>
      <c r="AD42" s="2"/>
      <c r="AE42" s="2"/>
      <c r="AF42" s="2"/>
      <c r="AG42" s="2"/>
      <c r="AH42" s="2"/>
      <c r="AI42" s="2"/>
      <c r="AJ42" s="2"/>
      <c r="AK42" s="2"/>
    </row>
    <row r="43" spans="2:37" ht="17" thickBot="1">
      <c r="B43" s="105" t="s">
        <v>64</v>
      </c>
      <c r="C43" s="106"/>
      <c r="D43" s="107" t="s">
        <v>113</v>
      </c>
      <c r="E43" s="108"/>
      <c r="G43" s="1"/>
      <c r="H43" s="1"/>
      <c r="I43" s="1"/>
      <c r="J43" s="1"/>
      <c r="W43" s="72"/>
      <c r="X43" s="72"/>
      <c r="Y43" s="72"/>
      <c r="Z43" s="72"/>
      <c r="AA43" s="72"/>
      <c r="AD43" s="2"/>
      <c r="AE43" s="2"/>
      <c r="AF43" s="2"/>
      <c r="AG43" s="2"/>
      <c r="AH43" s="2"/>
      <c r="AI43" s="2"/>
      <c r="AJ43" s="2"/>
      <c r="AK43" s="2"/>
    </row>
    <row r="44" spans="2:37" ht="5" customHeight="1">
      <c r="B44" s="1"/>
      <c r="E44" s="1"/>
      <c r="F44" s="1"/>
      <c r="G44" s="1"/>
      <c r="H44" s="1"/>
      <c r="I44" s="1"/>
      <c r="J44" s="1"/>
      <c r="W44" s="72"/>
      <c r="X44" s="72"/>
      <c r="Y44" s="72"/>
      <c r="Z44" s="72"/>
      <c r="AA44" s="72"/>
      <c r="AD44" s="2"/>
      <c r="AE44" s="2"/>
      <c r="AF44" s="2"/>
      <c r="AG44" s="2"/>
      <c r="AH44" s="2"/>
      <c r="AI44" s="2"/>
      <c r="AJ44" s="2"/>
      <c r="AK44" s="2"/>
    </row>
    <row r="45" spans="2:37" ht="17">
      <c r="B45" s="35" t="s">
        <v>48</v>
      </c>
      <c r="C45" s="35" t="s">
        <v>46</v>
      </c>
      <c r="D45" s="35" t="s">
        <v>69</v>
      </c>
      <c r="E45" s="35" t="s">
        <v>50</v>
      </c>
      <c r="F45" s="35" t="s">
        <v>51</v>
      </c>
      <c r="G45" s="35" t="s">
        <v>47</v>
      </c>
      <c r="H45" s="35" t="s">
        <v>52</v>
      </c>
      <c r="I45" s="35" t="s">
        <v>47</v>
      </c>
      <c r="J45" s="35" t="s">
        <v>53</v>
      </c>
      <c r="K45" s="35" t="s">
        <v>47</v>
      </c>
      <c r="L45" s="35" t="s">
        <v>54</v>
      </c>
      <c r="M45" s="35" t="s">
        <v>47</v>
      </c>
      <c r="N45" s="35" t="s">
        <v>55</v>
      </c>
      <c r="O45" s="35" t="s">
        <v>47</v>
      </c>
      <c r="P45" s="39"/>
      <c r="Q45" s="39"/>
      <c r="R45" s="39" t="s">
        <v>56</v>
      </c>
      <c r="S45" s="39"/>
      <c r="T45" s="39" t="s">
        <v>57</v>
      </c>
      <c r="U45" s="39"/>
      <c r="V45" s="39" t="s">
        <v>58</v>
      </c>
      <c r="W45" s="73"/>
      <c r="X45" s="73" t="s">
        <v>59</v>
      </c>
      <c r="Y45" s="73"/>
      <c r="Z45" s="73" t="s">
        <v>60</v>
      </c>
      <c r="AA45" s="73"/>
      <c r="AB45" s="39" t="s">
        <v>49</v>
      </c>
      <c r="AD45" s="2"/>
      <c r="AE45" s="2"/>
      <c r="AF45" s="2"/>
      <c r="AG45" s="2"/>
      <c r="AH45" s="2"/>
      <c r="AI45" s="2"/>
      <c r="AJ45" s="2"/>
      <c r="AK45" s="2"/>
    </row>
    <row r="46" spans="2:37" ht="16">
      <c r="B46" s="40">
        <v>33</v>
      </c>
      <c r="C46" s="41" t="s">
        <v>89</v>
      </c>
      <c r="D46" s="57">
        <v>7</v>
      </c>
      <c r="E46" s="42">
        <f>G46*0.5+I46*0.125+K46*0.125+M46*0.125+O46*0.125</f>
        <v>101.74127008069991</v>
      </c>
      <c r="F46" s="42">
        <f>SUM(R46:S46)</f>
        <v>66.884</v>
      </c>
      <c r="G46" s="42">
        <f>F46*AB46</f>
        <v>100.88845312617845</v>
      </c>
      <c r="H46" s="42">
        <f>SUM(T46:U46)</f>
        <v>68.995999999999995</v>
      </c>
      <c r="I46" s="42">
        <f>H46*AB46</f>
        <v>104.07421374160947</v>
      </c>
      <c r="J46" s="42">
        <f>SUM(V46:W46)</f>
        <v>69.468000000000004</v>
      </c>
      <c r="K46" s="42">
        <f>J46*AB46</f>
        <v>104.78618297005808</v>
      </c>
      <c r="L46" s="42">
        <f>SUM(X46:Y46)</f>
        <v>66.73</v>
      </c>
      <c r="M46" s="42">
        <f>L46*AB46</f>
        <v>100.65615808130327</v>
      </c>
      <c r="N46" s="42">
        <f>SUM(Z46:AA46)</f>
        <v>66.864999999999995</v>
      </c>
      <c r="O46" s="42">
        <f>N46*AB46</f>
        <v>100.85979334791462</v>
      </c>
      <c r="P46" s="39"/>
      <c r="Q46" s="39"/>
      <c r="R46" s="43">
        <v>60</v>
      </c>
      <c r="S46" s="44">
        <v>6.8840000000000003</v>
      </c>
      <c r="T46" s="43">
        <v>60</v>
      </c>
      <c r="U46" s="68">
        <v>8.9960000000000004</v>
      </c>
      <c r="V46" s="43">
        <v>60</v>
      </c>
      <c r="W46" s="68">
        <v>9.468</v>
      </c>
      <c r="X46" s="71">
        <v>60</v>
      </c>
      <c r="Y46" s="68">
        <v>6.73</v>
      </c>
      <c r="Z46" s="71">
        <v>60</v>
      </c>
      <c r="AA46" s="68">
        <v>6.8650000000000002</v>
      </c>
      <c r="AB46" s="39">
        <f>F6/D6</f>
        <v>1.508409382306358</v>
      </c>
      <c r="AD46" s="2"/>
      <c r="AE46" s="2"/>
      <c r="AF46" s="2"/>
      <c r="AG46" s="2"/>
      <c r="AH46" s="2"/>
      <c r="AI46" s="2"/>
      <c r="AJ46" s="2"/>
      <c r="AK46" s="2"/>
    </row>
    <row r="47" spans="2:37" ht="16">
      <c r="B47" s="45">
        <v>55</v>
      </c>
      <c r="C47" s="36" t="s">
        <v>145</v>
      </c>
      <c r="D47" s="58">
        <v>9</v>
      </c>
      <c r="E47" s="46">
        <f>G47*0.5+I47*0.125+K47*0.125+M47*0.125+O47*0.125</f>
        <v>101.90153857756995</v>
      </c>
      <c r="F47" s="46">
        <f t="shared" ref="F47:F49" si="21">SUM(R47:S47)</f>
        <v>67.36</v>
      </c>
      <c r="G47" s="46">
        <f>F47*AB47</f>
        <v>101.60645599215627</v>
      </c>
      <c r="H47" s="70">
        <f>SUM(T47:U47)</f>
        <v>67.994</v>
      </c>
      <c r="I47" s="70">
        <f>H47*AB47</f>
        <v>102.56278754053851</v>
      </c>
      <c r="J47" s="70">
        <f>SUM(V47:W47)</f>
        <v>68.019000000000005</v>
      </c>
      <c r="K47" s="70">
        <f>J47*AB47</f>
        <v>102.60049777509617</v>
      </c>
      <c r="L47" s="46">
        <f t="shared" ref="L47:L49" si="22">SUM(X47:Y47)</f>
        <v>67.334000000000003</v>
      </c>
      <c r="M47" s="46">
        <f>L47*AB47</f>
        <v>101.56723734821631</v>
      </c>
      <c r="N47" s="46">
        <f t="shared" ref="N47:N49" si="23">SUM(Z47:AA47)</f>
        <v>67.658000000000001</v>
      </c>
      <c r="O47" s="46">
        <f>N47*AB47</f>
        <v>102.05596198808357</v>
      </c>
      <c r="P47" s="39"/>
      <c r="Q47" s="39"/>
      <c r="R47" s="43">
        <v>60</v>
      </c>
      <c r="S47" s="44">
        <v>7.36</v>
      </c>
      <c r="T47" s="43">
        <v>60</v>
      </c>
      <c r="U47" s="68">
        <v>7.9939999999999998</v>
      </c>
      <c r="V47" s="43">
        <v>60</v>
      </c>
      <c r="W47" s="68">
        <v>8.0190000000000001</v>
      </c>
      <c r="X47" s="71">
        <v>60</v>
      </c>
      <c r="Y47" s="68">
        <v>7.3339999999999996</v>
      </c>
      <c r="Z47" s="71">
        <v>60</v>
      </c>
      <c r="AA47" s="68">
        <v>7.6580000000000004</v>
      </c>
      <c r="AB47" s="39">
        <f>F6/D6</f>
        <v>1.508409382306358</v>
      </c>
      <c r="AD47" s="2"/>
      <c r="AE47" s="2"/>
      <c r="AF47" s="2"/>
      <c r="AG47" s="2"/>
      <c r="AH47" s="2"/>
      <c r="AI47" s="2"/>
      <c r="AJ47" s="2"/>
      <c r="AK47" s="2"/>
    </row>
    <row r="48" spans="2:37" ht="16">
      <c r="B48" s="40">
        <v>66</v>
      </c>
      <c r="C48" s="41" t="s">
        <v>33</v>
      </c>
      <c r="D48" s="57">
        <v>16</v>
      </c>
      <c r="E48" s="42">
        <f t="shared" ref="E48:E49" si="24">G48*0.5+I48*0.125+K48*0.125+M48*0.125+O48*0.125</f>
        <v>103.4940417829399</v>
      </c>
      <c r="F48" s="42">
        <f t="shared" si="21"/>
        <v>66.671000000000006</v>
      </c>
      <c r="G48" s="42">
        <f>F48*AB48</f>
        <v>100.56716192774721</v>
      </c>
      <c r="H48" s="42">
        <f>SUM(T48:U48)</f>
        <v>67.301000000000002</v>
      </c>
      <c r="I48" s="42">
        <f>H48*AB48</f>
        <v>101.5174598386002</v>
      </c>
      <c r="J48" s="42">
        <f>SUM(V48:W48)</f>
        <v>67.564999999999998</v>
      </c>
      <c r="K48" s="42">
        <f>J48*AB48</f>
        <v>101.91567991552908</v>
      </c>
      <c r="L48" s="42">
        <f t="shared" si="22"/>
        <v>68.195999999999998</v>
      </c>
      <c r="M48" s="42">
        <f>L48*AB48</f>
        <v>102.86748623576439</v>
      </c>
      <c r="N48" s="42">
        <f t="shared" si="23"/>
        <v>79.144999999999996</v>
      </c>
      <c r="O48" s="42">
        <f>N48*AB48</f>
        <v>119.3830605626367</v>
      </c>
      <c r="P48" s="39"/>
      <c r="Q48" s="39"/>
      <c r="R48" s="43">
        <v>60</v>
      </c>
      <c r="S48" s="44">
        <v>6.6710000000000003</v>
      </c>
      <c r="T48" s="43">
        <v>60</v>
      </c>
      <c r="U48" s="68">
        <v>7.3010000000000002</v>
      </c>
      <c r="V48" s="43">
        <v>60</v>
      </c>
      <c r="W48" s="68">
        <v>7.5650000000000004</v>
      </c>
      <c r="X48" s="71">
        <v>60</v>
      </c>
      <c r="Y48" s="68">
        <v>8.1959999999999997</v>
      </c>
      <c r="Z48" s="71">
        <v>60</v>
      </c>
      <c r="AA48" s="68">
        <v>19.145</v>
      </c>
      <c r="AB48" s="39">
        <f>F6/D6</f>
        <v>1.508409382306358</v>
      </c>
      <c r="AD48" s="2"/>
      <c r="AE48" s="2"/>
      <c r="AF48" s="2"/>
      <c r="AG48" s="2"/>
      <c r="AH48" s="2"/>
      <c r="AI48" s="2"/>
      <c r="AJ48" s="2"/>
      <c r="AK48" s="2"/>
    </row>
    <row r="49" spans="1:37" ht="16">
      <c r="B49" s="47">
        <v>88</v>
      </c>
      <c r="C49" s="48" t="s">
        <v>146</v>
      </c>
      <c r="D49" s="59">
        <v>1</v>
      </c>
      <c r="E49" s="49">
        <f t="shared" si="24"/>
        <v>100.77777358775172</v>
      </c>
      <c r="F49" s="49">
        <f t="shared" si="21"/>
        <v>66.616</v>
      </c>
      <c r="G49" s="49">
        <f>F49*AB49</f>
        <v>100.48419941172034</v>
      </c>
      <c r="H49" s="49">
        <f>SUM(T49:U49)</f>
        <v>66.88</v>
      </c>
      <c r="I49" s="49">
        <f>H49*AB49</f>
        <v>100.88241948864922</v>
      </c>
      <c r="J49" s="49">
        <f>SUM(V49:W49)</f>
        <v>66.991</v>
      </c>
      <c r="K49" s="49">
        <f>J49*AB49</f>
        <v>101.04985293008522</v>
      </c>
      <c r="L49" s="49">
        <f t="shared" si="22"/>
        <v>66.756</v>
      </c>
      <c r="M49" s="49">
        <f>L49*AB49</f>
        <v>100.69537672524324</v>
      </c>
      <c r="N49" s="49">
        <f t="shared" si="23"/>
        <v>67.394000000000005</v>
      </c>
      <c r="O49" s="49">
        <f>N49*AB49</f>
        <v>101.6577419111547</v>
      </c>
      <c r="P49" s="39"/>
      <c r="Q49" s="39"/>
      <c r="R49" s="43">
        <v>60</v>
      </c>
      <c r="S49" s="44">
        <v>6.6159999999999997</v>
      </c>
      <c r="T49" s="43">
        <v>60</v>
      </c>
      <c r="U49" s="68">
        <v>6.88</v>
      </c>
      <c r="V49" s="43">
        <v>60</v>
      </c>
      <c r="W49" s="68">
        <v>6.9909999999999997</v>
      </c>
      <c r="X49" s="71">
        <v>60</v>
      </c>
      <c r="Y49" s="68">
        <v>6.7560000000000002</v>
      </c>
      <c r="Z49" s="71">
        <v>60</v>
      </c>
      <c r="AA49" s="68">
        <v>7.3940000000000001</v>
      </c>
      <c r="AB49" s="39">
        <f>F6/D6</f>
        <v>1.508409382306358</v>
      </c>
      <c r="AD49" s="2"/>
      <c r="AE49" s="2"/>
      <c r="AF49" s="2"/>
      <c r="AG49" s="2"/>
      <c r="AH49" s="2"/>
      <c r="AI49" s="2"/>
      <c r="AJ49" s="2"/>
      <c r="AK49" s="2"/>
    </row>
    <row r="50" spans="1:37" ht="16" thickBot="1">
      <c r="AA50" s="72"/>
    </row>
    <row r="51" spans="1:37" ht="17" thickBot="1">
      <c r="B51" s="105" t="s">
        <v>65</v>
      </c>
      <c r="C51" s="106"/>
      <c r="D51" s="107" t="s">
        <v>90</v>
      </c>
      <c r="E51" s="108"/>
      <c r="AA51" s="72"/>
    </row>
    <row r="52" spans="1:37" ht="17" thickBot="1">
      <c r="B52" s="105" t="s">
        <v>66</v>
      </c>
      <c r="C52" s="106"/>
      <c r="D52" s="107" t="s">
        <v>91</v>
      </c>
      <c r="E52" s="108"/>
      <c r="AA52" s="72"/>
    </row>
    <row r="53" spans="1:37" ht="17" thickBot="1">
      <c r="B53" s="105" t="s">
        <v>63</v>
      </c>
      <c r="C53" s="106"/>
      <c r="D53" s="109">
        <f>AVERAGE(E57:E58)</f>
        <v>102.53639037634815</v>
      </c>
      <c r="E53" s="110"/>
      <c r="AA53" s="72"/>
    </row>
    <row r="54" spans="1:37" ht="17" thickBot="1">
      <c r="B54" s="105" t="s">
        <v>64</v>
      </c>
      <c r="C54" s="106"/>
      <c r="D54" s="107" t="s">
        <v>113</v>
      </c>
      <c r="E54" s="108"/>
      <c r="AA54" s="72"/>
    </row>
    <row r="55" spans="1:37" ht="6" customHeight="1">
      <c r="AA55" s="72"/>
    </row>
    <row r="56" spans="1:37" ht="17">
      <c r="B56" s="35" t="s">
        <v>48</v>
      </c>
      <c r="C56" s="35" t="s">
        <v>46</v>
      </c>
      <c r="D56" s="35" t="s">
        <v>69</v>
      </c>
      <c r="E56" s="35" t="s">
        <v>50</v>
      </c>
      <c r="F56" s="35" t="s">
        <v>51</v>
      </c>
      <c r="G56" s="35" t="s">
        <v>47</v>
      </c>
      <c r="H56" s="35" t="s">
        <v>52</v>
      </c>
      <c r="I56" s="35" t="s">
        <v>47</v>
      </c>
      <c r="J56" s="35" t="s">
        <v>53</v>
      </c>
      <c r="K56" s="35" t="s">
        <v>47</v>
      </c>
      <c r="L56" s="35" t="s">
        <v>54</v>
      </c>
      <c r="M56" s="35" t="s">
        <v>47</v>
      </c>
      <c r="N56" s="35" t="s">
        <v>55</v>
      </c>
      <c r="O56" s="35" t="s">
        <v>47</v>
      </c>
      <c r="R56" s="39" t="s">
        <v>56</v>
      </c>
      <c r="S56" s="39"/>
      <c r="T56" s="39" t="s">
        <v>57</v>
      </c>
      <c r="U56" s="39"/>
      <c r="V56" s="39" t="s">
        <v>58</v>
      </c>
      <c r="W56" s="73"/>
      <c r="X56" s="73" t="s">
        <v>59</v>
      </c>
      <c r="Y56" s="73"/>
      <c r="Z56" s="73" t="s">
        <v>60</v>
      </c>
      <c r="AA56" s="73"/>
      <c r="AB56" s="39" t="s">
        <v>49</v>
      </c>
    </row>
    <row r="57" spans="1:37" ht="16">
      <c r="B57" s="40">
        <v>3</v>
      </c>
      <c r="C57" s="41" t="s">
        <v>147</v>
      </c>
      <c r="D57" s="57">
        <v>15</v>
      </c>
      <c r="E57" s="42">
        <f>G57*0.5+I57*0.125+K57*0.125+M57*0.125+O57*0.125</f>
        <v>103.29945697262237</v>
      </c>
      <c r="F57" s="42">
        <f>SUM(R57:S57)</f>
        <v>67.947000000000003</v>
      </c>
      <c r="G57" s="42">
        <f>F57*AB57</f>
        <v>102.49189229957011</v>
      </c>
      <c r="H57" s="42">
        <f>SUM(T57:U57)</f>
        <v>68.712000000000003</v>
      </c>
      <c r="I57" s="42">
        <f>H57*AB57</f>
        <v>103.64582547703448</v>
      </c>
      <c r="J57" s="42">
        <f>SUM(V57:W57)</f>
        <v>68.760000000000005</v>
      </c>
      <c r="K57" s="42">
        <f>J57*AB57</f>
        <v>103.71822912738519</v>
      </c>
      <c r="L57" s="42">
        <f>SUM(X57:Y57)</f>
        <v>69.224999999999994</v>
      </c>
      <c r="M57" s="42">
        <f>L57*AB57</f>
        <v>104.41963949015762</v>
      </c>
      <c r="N57" s="42">
        <f>SUM(Z57:AA57)</f>
        <v>69.373999999999995</v>
      </c>
      <c r="O57" s="42">
        <f>N57*AB57</f>
        <v>104.64439248812127</v>
      </c>
      <c r="R57" s="43">
        <v>60</v>
      </c>
      <c r="S57" s="44">
        <v>7.9470000000000001</v>
      </c>
      <c r="T57" s="43">
        <v>60</v>
      </c>
      <c r="U57" s="68">
        <v>8.7119999999999997</v>
      </c>
      <c r="V57" s="43">
        <v>60</v>
      </c>
      <c r="W57" s="68">
        <v>8.76</v>
      </c>
      <c r="X57" s="71">
        <v>60</v>
      </c>
      <c r="Y57" s="68">
        <v>9.2249999999999996</v>
      </c>
      <c r="Z57" s="71">
        <v>60</v>
      </c>
      <c r="AA57" s="68">
        <v>9.3740000000000006</v>
      </c>
      <c r="AB57" s="39">
        <f>F6/D6</f>
        <v>1.508409382306358</v>
      </c>
    </row>
    <row r="58" spans="1:37" ht="16">
      <c r="B58" s="45">
        <v>26</v>
      </c>
      <c r="C58" s="36" t="s">
        <v>148</v>
      </c>
      <c r="D58" s="58">
        <v>8</v>
      </c>
      <c r="E58" s="46">
        <f>G58*0.5+I58*0.125+K58*0.125+M58*0.125+O58*0.125</f>
        <v>101.77332378007392</v>
      </c>
      <c r="F58" s="46">
        <f>SUM(R58:S58)</f>
        <v>67.019000000000005</v>
      </c>
      <c r="G58" s="46">
        <f>F58*AB58</f>
        <v>101.09208839278982</v>
      </c>
      <c r="H58" s="70">
        <f>SUM(T58:U58)</f>
        <v>67.893000000000001</v>
      </c>
      <c r="I58" s="70">
        <f>H58*AB58</f>
        <v>102.41043819292557</v>
      </c>
      <c r="J58" s="70">
        <f>SUM(V58:W58)</f>
        <v>68.075000000000003</v>
      </c>
      <c r="K58" s="70">
        <f>J58*AB58</f>
        <v>102.68496870050532</v>
      </c>
      <c r="L58" s="46">
        <f>SUM(X58:Y58)</f>
        <v>67.656999999999996</v>
      </c>
      <c r="M58" s="46">
        <f>L58*AB58</f>
        <v>102.05445357870126</v>
      </c>
      <c r="N58" s="70">
        <f>SUM(Z58:AA58)</f>
        <v>68.063999999999993</v>
      </c>
      <c r="O58" s="70">
        <f>N58*AB58</f>
        <v>102.66837619729993</v>
      </c>
      <c r="P58" s="72"/>
      <c r="Q58" s="72"/>
      <c r="R58" s="71">
        <v>60</v>
      </c>
      <c r="S58" s="68">
        <v>7.0190000000000001</v>
      </c>
      <c r="T58" s="71">
        <v>60</v>
      </c>
      <c r="U58" s="68">
        <v>7.8929999999999998</v>
      </c>
      <c r="V58" s="71">
        <v>60</v>
      </c>
      <c r="W58" s="68">
        <v>8.0749999999999993</v>
      </c>
      <c r="X58" s="71">
        <v>60</v>
      </c>
      <c r="Y58" s="68">
        <v>7.657</v>
      </c>
      <c r="Z58" s="71">
        <v>60</v>
      </c>
      <c r="AA58" s="68">
        <v>8.0640000000000001</v>
      </c>
      <c r="AB58" s="39">
        <f>F6/D6</f>
        <v>1.508409382306358</v>
      </c>
    </row>
    <row r="64" spans="1:37" s="1" customFormat="1">
      <c r="A64" s="2"/>
      <c r="B64" s="2"/>
      <c r="E64" s="2"/>
      <c r="F64" s="2"/>
      <c r="G64" s="2"/>
      <c r="H64" s="2"/>
      <c r="I64" s="2"/>
      <c r="J64" s="2"/>
      <c r="R64" s="2"/>
    </row>
    <row r="65" spans="2:10" s="1" customFormat="1">
      <c r="B65" s="2"/>
      <c r="E65" s="2"/>
      <c r="F65" s="2"/>
      <c r="G65" s="2"/>
      <c r="H65" s="2"/>
      <c r="I65" s="2"/>
      <c r="J65" s="2"/>
    </row>
    <row r="66" spans="2:10" s="1" customFormat="1">
      <c r="B66" s="2"/>
      <c r="E66" s="2"/>
      <c r="F66" s="2"/>
      <c r="G66" s="2"/>
      <c r="H66" s="2"/>
      <c r="I66" s="2"/>
      <c r="J66" s="2"/>
    </row>
    <row r="67" spans="2:10" s="1" customFormat="1">
      <c r="B67" s="2"/>
      <c r="E67" s="2"/>
      <c r="F67" s="2"/>
      <c r="G67" s="2"/>
      <c r="H67" s="2"/>
      <c r="I67" s="2"/>
      <c r="J67" s="2"/>
    </row>
    <row r="68" spans="2:10" s="1" customFormat="1">
      <c r="B68" s="2"/>
      <c r="E68" s="2"/>
      <c r="F68" s="2"/>
      <c r="G68" s="2"/>
      <c r="H68" s="2"/>
      <c r="I68" s="2"/>
      <c r="J68" s="2"/>
    </row>
    <row r="69" spans="2:10" s="1" customFormat="1">
      <c r="B69" s="2"/>
      <c r="E69" s="2"/>
      <c r="F69" s="2"/>
      <c r="G69" s="2"/>
      <c r="H69" s="2"/>
      <c r="I69" s="2"/>
      <c r="J69" s="2"/>
    </row>
    <row r="70" spans="2:10" s="1" customFormat="1" ht="17">
      <c r="B70" s="38"/>
      <c r="C70" s="37"/>
      <c r="D70" s="37"/>
      <c r="E70" s="37"/>
      <c r="F70" s="37"/>
      <c r="G70" s="37"/>
      <c r="H70" s="37"/>
      <c r="I70" s="37"/>
      <c r="J70" s="2"/>
    </row>
    <row r="71" spans="2:10" s="1" customFormat="1">
      <c r="B71" s="2"/>
      <c r="E71" s="2"/>
      <c r="F71" s="2"/>
      <c r="G71" s="2"/>
      <c r="H71" s="2"/>
      <c r="I71" s="2"/>
      <c r="J71" s="2"/>
    </row>
    <row r="72" spans="2:10" s="1" customFormat="1">
      <c r="B72" s="2"/>
      <c r="E72" s="2"/>
      <c r="F72" s="2"/>
      <c r="G72" s="2"/>
      <c r="H72" s="2"/>
      <c r="I72" s="2"/>
      <c r="J72" s="2"/>
    </row>
    <row r="73" spans="2:10" s="1" customFormat="1">
      <c r="B73" s="2"/>
      <c r="E73" s="2"/>
      <c r="F73" s="2"/>
      <c r="G73" s="2"/>
      <c r="H73" s="2"/>
      <c r="I73" s="2"/>
      <c r="J73" s="2"/>
    </row>
    <row r="74" spans="2:10" s="1" customFormat="1">
      <c r="B74" s="2"/>
      <c r="E74" s="2"/>
      <c r="F74" s="2"/>
      <c r="G74" s="2"/>
      <c r="H74" s="2"/>
      <c r="I74" s="2"/>
      <c r="J74" s="2"/>
    </row>
    <row r="75" spans="2:10" s="1" customFormat="1">
      <c r="B75" s="2"/>
      <c r="E75" s="2"/>
      <c r="F75" s="2"/>
      <c r="G75" s="2"/>
      <c r="H75" s="2"/>
      <c r="I75" s="2"/>
      <c r="J75" s="2"/>
    </row>
    <row r="76" spans="2:10" s="1" customFormat="1">
      <c r="B76" s="2"/>
      <c r="E76" s="2"/>
      <c r="F76" s="2"/>
      <c r="G76" s="2"/>
      <c r="H76" s="2"/>
      <c r="I76" s="2"/>
      <c r="J76" s="2"/>
    </row>
    <row r="77" spans="2:10" s="1" customFormat="1">
      <c r="B77" s="2"/>
      <c r="E77" s="2"/>
      <c r="F77" s="2"/>
      <c r="G77" s="2"/>
      <c r="H77" s="2"/>
      <c r="I77" s="2"/>
      <c r="J77" s="2"/>
    </row>
    <row r="78" spans="2:10" s="1" customFormat="1">
      <c r="B78" s="2"/>
      <c r="E78" s="2"/>
      <c r="F78" s="2"/>
      <c r="G78" s="2"/>
      <c r="H78" s="2"/>
      <c r="I78" s="2"/>
      <c r="J78" s="2"/>
    </row>
    <row r="79" spans="2:10" s="1" customFormat="1">
      <c r="B79" s="2"/>
      <c r="E79" s="2"/>
      <c r="F79" s="2"/>
      <c r="G79" s="2"/>
      <c r="H79" s="2"/>
      <c r="I79" s="2"/>
      <c r="J79" s="2"/>
    </row>
  </sheetData>
  <mergeCells count="46">
    <mergeCell ref="B53:C53"/>
    <mergeCell ref="D53:E53"/>
    <mergeCell ref="B54:C54"/>
    <mergeCell ref="D54:E54"/>
    <mergeCell ref="B43:C43"/>
    <mergeCell ref="D43:E43"/>
    <mergeCell ref="B51:C51"/>
    <mergeCell ref="D51:E51"/>
    <mergeCell ref="B52:C52"/>
    <mergeCell ref="D52:E52"/>
    <mergeCell ref="B40:C40"/>
    <mergeCell ref="D40:E40"/>
    <mergeCell ref="B41:C41"/>
    <mergeCell ref="D41:E41"/>
    <mergeCell ref="B42:C42"/>
    <mergeCell ref="D42:E42"/>
    <mergeCell ref="B30:C30"/>
    <mergeCell ref="D30:E30"/>
    <mergeCell ref="B31:C31"/>
    <mergeCell ref="D31:E31"/>
    <mergeCell ref="B32:C32"/>
    <mergeCell ref="D32:E32"/>
    <mergeCell ref="B20:C20"/>
    <mergeCell ref="D20:E20"/>
    <mergeCell ref="B21:C21"/>
    <mergeCell ref="D21:E21"/>
    <mergeCell ref="B29:C29"/>
    <mergeCell ref="D29:E29"/>
    <mergeCell ref="B11:C11"/>
    <mergeCell ref="D11:E11"/>
    <mergeCell ref="B18:C18"/>
    <mergeCell ref="D18:E18"/>
    <mergeCell ref="B19:C19"/>
    <mergeCell ref="D19:E19"/>
    <mergeCell ref="B8:C8"/>
    <mergeCell ref="D8:E8"/>
    <mergeCell ref="B9:C9"/>
    <mergeCell ref="D9:E9"/>
    <mergeCell ref="B10:C10"/>
    <mergeCell ref="D10:E10"/>
    <mergeCell ref="B2:O2"/>
    <mergeCell ref="B3:I3"/>
    <mergeCell ref="B5:C5"/>
    <mergeCell ref="D5:E5"/>
    <mergeCell ref="B6:C6"/>
    <mergeCell ref="D6:E6"/>
  </mergeCells>
  <phoneticPr fontId="18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BB74B-6A30-7A4C-9756-C4867A4E9F3C}">
  <sheetPr>
    <pageSetUpPr fitToPage="1"/>
  </sheetPr>
  <dimension ref="A2:AK54"/>
  <sheetViews>
    <sheetView zoomScale="91" zoomScaleNormal="91" zoomScaleSheetLayoutView="100" workbookViewId="0">
      <selection activeCell="G6" sqref="G6"/>
    </sheetView>
  </sheetViews>
  <sheetFormatPr baseColWidth="10" defaultColWidth="15.83203125" defaultRowHeight="15"/>
  <cols>
    <col min="1" max="1" width="15.83203125" style="2"/>
    <col min="2" max="2" width="5.33203125" style="2" bestFit="1" customWidth="1"/>
    <col min="3" max="3" width="13.33203125" style="1" bestFit="1" customWidth="1"/>
    <col min="4" max="4" width="5.6640625" style="1" bestFit="1" customWidth="1"/>
    <col min="5" max="5" width="11.83203125" style="2" customWidth="1"/>
    <col min="6" max="6" width="10" style="2" bestFit="1" customWidth="1"/>
    <col min="7" max="8" width="12.83203125" style="2" bestFit="1" customWidth="1"/>
    <col min="9" max="9" width="9.33203125" style="2" bestFit="1" customWidth="1"/>
    <col min="10" max="10" width="10.1640625" style="2" bestFit="1" customWidth="1"/>
    <col min="11" max="11" width="7.83203125" style="1" bestFit="1" customWidth="1"/>
    <col min="12" max="12" width="10.1640625" style="1" bestFit="1" customWidth="1"/>
    <col min="13" max="13" width="7.83203125" style="1" bestFit="1" customWidth="1"/>
    <col min="14" max="14" width="10.1640625" style="1" bestFit="1" customWidth="1"/>
    <col min="15" max="15" width="7.83203125" style="1" bestFit="1" customWidth="1"/>
    <col min="16" max="16" width="9.83203125" style="1" hidden="1" customWidth="1"/>
    <col min="17" max="17" width="5.1640625" style="1" hidden="1" customWidth="1"/>
    <col min="18" max="18" width="9.83203125" style="1" hidden="1" customWidth="1"/>
    <col min="19" max="19" width="9" style="1" hidden="1" customWidth="1"/>
    <col min="20" max="22" width="9.83203125" style="1" hidden="1" customWidth="1"/>
    <col min="23" max="23" width="9" style="1" hidden="1" customWidth="1"/>
    <col min="24" max="24" width="15.1640625" style="1" hidden="1" customWidth="1"/>
    <col min="25" max="25" width="9" style="1" hidden="1" customWidth="1"/>
    <col min="26" max="26" width="10.6640625" style="1" hidden="1" customWidth="1"/>
    <col min="27" max="27" width="12.1640625" style="1" hidden="1" customWidth="1"/>
    <col min="28" max="28" width="13.33203125" style="1" hidden="1" customWidth="1"/>
    <col min="29" max="29" width="13.33203125" style="1" customWidth="1"/>
    <col min="30" max="30" width="7.83203125" style="1" customWidth="1"/>
    <col min="31" max="31" width="13.33203125" style="1" customWidth="1"/>
    <col min="32" max="32" width="7.83203125" style="1" customWidth="1"/>
    <col min="33" max="33" width="13.33203125" style="1" customWidth="1"/>
    <col min="34" max="34" width="7.83203125" style="1" customWidth="1"/>
    <col min="35" max="35" width="13.33203125" style="1" customWidth="1"/>
    <col min="36" max="36" width="7.83203125" style="1" customWidth="1"/>
    <col min="37" max="37" width="12.5" style="1" customWidth="1"/>
    <col min="38" max="16384" width="15.83203125" style="2"/>
  </cols>
  <sheetData>
    <row r="2" spans="2:37" ht="21">
      <c r="B2" s="113" t="s">
        <v>78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AK2" s="2"/>
    </row>
    <row r="3" spans="2:37" ht="17" customHeight="1">
      <c r="B3" s="114" t="s">
        <v>133</v>
      </c>
      <c r="C3" s="114"/>
      <c r="D3" s="114"/>
      <c r="E3" s="114"/>
      <c r="F3" s="114"/>
      <c r="G3" s="114"/>
      <c r="H3" s="114"/>
      <c r="I3" s="114"/>
      <c r="J3" s="1"/>
      <c r="AK3" s="2"/>
    </row>
    <row r="4" spans="2:37" ht="5" customHeight="1">
      <c r="B4" s="64"/>
      <c r="C4" s="64"/>
      <c r="D4" s="64"/>
      <c r="E4" s="64"/>
      <c r="F4" s="64"/>
      <c r="G4" s="64"/>
      <c r="H4" s="64"/>
      <c r="I4" s="64"/>
      <c r="J4" s="1"/>
      <c r="AK4" s="2"/>
    </row>
    <row r="5" spans="2:37" ht="17">
      <c r="B5" s="115" t="s">
        <v>70</v>
      </c>
      <c r="C5" s="115"/>
      <c r="D5" s="115" t="s">
        <v>71</v>
      </c>
      <c r="E5" s="115"/>
      <c r="F5" s="88" t="s">
        <v>47</v>
      </c>
      <c r="G5" s="88" t="s">
        <v>72</v>
      </c>
    </row>
    <row r="6" spans="2:37" ht="17">
      <c r="B6" s="119" t="s">
        <v>127</v>
      </c>
      <c r="C6" s="119"/>
      <c r="D6" s="120">
        <v>75.491</v>
      </c>
      <c r="E6" s="120"/>
      <c r="F6" s="86">
        <v>100</v>
      </c>
      <c r="G6" s="87">
        <f>AVERAGE(E14,E22,E21,E23,E30)</f>
        <v>100.71021711197361</v>
      </c>
    </row>
    <row r="7" spans="2:37" ht="16" thickBot="1">
      <c r="B7" s="1"/>
      <c r="E7" s="1"/>
      <c r="F7" s="1"/>
      <c r="G7" s="1"/>
      <c r="H7" s="1"/>
      <c r="I7" s="1"/>
      <c r="J7" s="1"/>
      <c r="AD7" s="2"/>
      <c r="AE7" s="2"/>
      <c r="AF7" s="2"/>
      <c r="AG7" s="2"/>
      <c r="AH7" s="2"/>
      <c r="AI7" s="2"/>
      <c r="AJ7" s="2"/>
      <c r="AK7" s="2"/>
    </row>
    <row r="8" spans="2:37" ht="17" thickBot="1">
      <c r="B8" s="105" t="s">
        <v>65</v>
      </c>
      <c r="C8" s="106"/>
      <c r="D8" s="107" t="s">
        <v>97</v>
      </c>
      <c r="E8" s="108"/>
      <c r="G8" s="1"/>
      <c r="H8" s="1"/>
      <c r="I8" s="1"/>
      <c r="J8" s="1"/>
      <c r="AD8" s="2"/>
      <c r="AE8" s="2"/>
      <c r="AF8" s="2"/>
      <c r="AG8" s="2"/>
      <c r="AH8" s="2"/>
      <c r="AI8" s="2"/>
      <c r="AJ8" s="2"/>
      <c r="AK8" s="2"/>
    </row>
    <row r="9" spans="2:37" ht="17" thickBot="1">
      <c r="B9" s="105" t="s">
        <v>66</v>
      </c>
      <c r="C9" s="106"/>
      <c r="D9" s="107" t="s">
        <v>100</v>
      </c>
      <c r="E9" s="108"/>
      <c r="G9" s="1"/>
      <c r="H9" s="1"/>
      <c r="I9" s="1"/>
      <c r="J9" s="1"/>
      <c r="AD9" s="2"/>
      <c r="AE9" s="2"/>
      <c r="AF9" s="2"/>
      <c r="AG9" s="2"/>
      <c r="AH9" s="2"/>
      <c r="AI9" s="2"/>
      <c r="AJ9" s="2"/>
      <c r="AK9" s="2"/>
    </row>
    <row r="10" spans="2:37" ht="17" thickBot="1">
      <c r="B10" s="105" t="s">
        <v>63</v>
      </c>
      <c r="C10" s="106"/>
      <c r="D10" s="109">
        <f>AVERAGE(E13:E14)</f>
        <v>101.63703289133804</v>
      </c>
      <c r="E10" s="110"/>
      <c r="G10" s="1"/>
      <c r="H10" s="1"/>
      <c r="I10" s="1"/>
      <c r="J10" s="1"/>
      <c r="AD10" s="2"/>
      <c r="AE10" s="2"/>
      <c r="AF10" s="2"/>
      <c r="AG10" s="2"/>
      <c r="AH10" s="2"/>
      <c r="AI10" s="2"/>
      <c r="AJ10" s="2"/>
      <c r="AK10" s="2"/>
    </row>
    <row r="11" spans="2:37" ht="5" customHeight="1">
      <c r="B11" s="1"/>
      <c r="E11" s="1"/>
      <c r="F11" s="1"/>
      <c r="G11" s="1"/>
      <c r="H11" s="1"/>
      <c r="I11" s="1"/>
      <c r="J11" s="1"/>
      <c r="AD11" s="2"/>
      <c r="AE11" s="2"/>
      <c r="AF11" s="2"/>
      <c r="AG11" s="2"/>
      <c r="AH11" s="2"/>
      <c r="AI11" s="2"/>
      <c r="AJ11" s="2"/>
      <c r="AK11" s="2"/>
    </row>
    <row r="12" spans="2:37" ht="17">
      <c r="B12" s="35" t="s">
        <v>48</v>
      </c>
      <c r="C12" s="35" t="s">
        <v>46</v>
      </c>
      <c r="D12" s="35" t="s">
        <v>69</v>
      </c>
      <c r="E12" s="35" t="s">
        <v>50</v>
      </c>
      <c r="F12" s="35" t="s">
        <v>51</v>
      </c>
      <c r="G12" s="35" t="s">
        <v>47</v>
      </c>
      <c r="H12" s="35" t="s">
        <v>52</v>
      </c>
      <c r="I12" s="35" t="s">
        <v>47</v>
      </c>
      <c r="J12" s="35" t="s">
        <v>53</v>
      </c>
      <c r="K12" s="35" t="s">
        <v>47</v>
      </c>
      <c r="L12" s="35" t="s">
        <v>54</v>
      </c>
      <c r="M12" s="35" t="s">
        <v>47</v>
      </c>
      <c r="N12" s="35" t="s">
        <v>55</v>
      </c>
      <c r="O12" s="35" t="s">
        <v>47</v>
      </c>
      <c r="P12" s="39"/>
      <c r="Q12" s="39"/>
      <c r="R12" s="39" t="s">
        <v>56</v>
      </c>
      <c r="S12" s="39"/>
      <c r="T12" s="39" t="s">
        <v>57</v>
      </c>
      <c r="U12" s="39"/>
      <c r="V12" s="39" t="s">
        <v>58</v>
      </c>
      <c r="W12" s="39"/>
      <c r="X12" s="39" t="s">
        <v>59</v>
      </c>
      <c r="Y12" s="39"/>
      <c r="Z12" s="39" t="s">
        <v>60</v>
      </c>
      <c r="AA12" s="39"/>
      <c r="AB12" s="39" t="s">
        <v>49</v>
      </c>
      <c r="AD12" s="2"/>
      <c r="AE12" s="2"/>
      <c r="AF12" s="2"/>
      <c r="AG12" s="2"/>
      <c r="AH12" s="2"/>
      <c r="AI12" s="2"/>
      <c r="AJ12" s="2"/>
      <c r="AK12" s="2"/>
    </row>
    <row r="13" spans="2:37" ht="16">
      <c r="B13" s="40">
        <v>23</v>
      </c>
      <c r="C13" s="41" t="s">
        <v>150</v>
      </c>
      <c r="D13" s="57">
        <v>7</v>
      </c>
      <c r="E13" s="42">
        <f>G13*0.5+I13*0.125+K13*0.125+M13*0.125+O13*0.125</f>
        <v>103.07619451325324</v>
      </c>
      <c r="F13" s="42">
        <f>SUM(R13:S13)</f>
        <v>77.638000000000005</v>
      </c>
      <c r="G13" s="42">
        <f>F13*AB13</f>
        <v>102.8440476348174</v>
      </c>
      <c r="H13" s="42">
        <f>SUM(T13:U13)</f>
        <v>78.704999999999998</v>
      </c>
      <c r="I13" s="42">
        <f>H13*AB13</f>
        <v>104.25746115430978</v>
      </c>
      <c r="J13" s="42">
        <f>SUM(V13:W13)</f>
        <v>78.762</v>
      </c>
      <c r="K13" s="42">
        <f>J13*AB13</f>
        <v>104.33296684372972</v>
      </c>
      <c r="L13" s="42">
        <f>SUM(X13:Y13)</f>
        <v>77.191000000000003</v>
      </c>
      <c r="M13" s="42">
        <f>L13*AB13</f>
        <v>102.25192407041899</v>
      </c>
      <c r="N13" s="42">
        <f>SUM(Z13:AA13)</f>
        <v>77.295999999999992</v>
      </c>
      <c r="O13" s="69">
        <f>N13*AB13</f>
        <v>102.3910134982978</v>
      </c>
      <c r="P13" s="39"/>
      <c r="Q13" s="39"/>
      <c r="R13" s="43">
        <v>60</v>
      </c>
      <c r="S13" s="44">
        <v>17.638000000000002</v>
      </c>
      <c r="T13" s="43">
        <v>60</v>
      </c>
      <c r="U13" s="68">
        <v>18.704999999999998</v>
      </c>
      <c r="V13" s="43">
        <v>60</v>
      </c>
      <c r="W13" s="68">
        <v>18.762</v>
      </c>
      <c r="X13" s="43">
        <v>60</v>
      </c>
      <c r="Y13" s="68">
        <v>17.190999999999999</v>
      </c>
      <c r="Z13" s="96">
        <v>60</v>
      </c>
      <c r="AA13" s="68">
        <v>17.295999999999999</v>
      </c>
      <c r="AB13" s="39">
        <f>F6/D6</f>
        <v>1.3246612178935238</v>
      </c>
      <c r="AD13" s="2"/>
      <c r="AE13" s="2"/>
      <c r="AF13" s="2"/>
      <c r="AG13" s="2"/>
      <c r="AH13" s="2"/>
      <c r="AI13" s="2"/>
      <c r="AJ13" s="2"/>
      <c r="AK13" s="2"/>
    </row>
    <row r="14" spans="2:37" ht="16">
      <c r="B14" s="45">
        <v>33</v>
      </c>
      <c r="C14" s="36" t="s">
        <v>151</v>
      </c>
      <c r="D14" s="58">
        <v>1</v>
      </c>
      <c r="E14" s="46">
        <f t="shared" ref="E14" si="0">G14*0.5+I14*0.125+K14*0.125+M14*0.125+O14*0.125</f>
        <v>100.19787126942285</v>
      </c>
      <c r="F14" s="46">
        <f t="shared" ref="F14" si="1">SUM(R14:S14)</f>
        <v>75.491</v>
      </c>
      <c r="G14" s="46">
        <f>F14*AB14</f>
        <v>100</v>
      </c>
      <c r="H14" s="46">
        <f t="shared" ref="H14" si="2">SUM(T14:U14)</f>
        <v>75.641999999999996</v>
      </c>
      <c r="I14" s="46">
        <f t="shared" ref="I14" si="3">H14*AB14</f>
        <v>100.20002384390192</v>
      </c>
      <c r="J14" s="46">
        <f t="shared" ref="J14" si="4">SUM(V14:W14)</f>
        <v>75.879000000000005</v>
      </c>
      <c r="K14" s="46">
        <f>J14*AB14</f>
        <v>100.51396855254269</v>
      </c>
      <c r="L14" s="46">
        <f t="shared" ref="L14" si="5">SUM(X14:Y14)</f>
        <v>75.819000000000003</v>
      </c>
      <c r="M14" s="46">
        <f>L14*AB14</f>
        <v>100.43448887946909</v>
      </c>
      <c r="N14" s="46">
        <f t="shared" ref="N14" si="6">SUM(Z14:AA14)</f>
        <v>75.819000000000003</v>
      </c>
      <c r="O14" s="46">
        <f>N14*AB14</f>
        <v>100.43448887946909</v>
      </c>
      <c r="P14" s="39"/>
      <c r="Q14" s="39"/>
      <c r="R14" s="43">
        <v>60</v>
      </c>
      <c r="S14" s="44">
        <v>15.491</v>
      </c>
      <c r="T14" s="43">
        <v>60</v>
      </c>
      <c r="U14" s="44">
        <v>15.641999999999999</v>
      </c>
      <c r="V14" s="43">
        <v>60</v>
      </c>
      <c r="W14" s="68">
        <v>15.879</v>
      </c>
      <c r="X14" s="43">
        <v>60</v>
      </c>
      <c r="Y14" s="68">
        <v>15.819000000000001</v>
      </c>
      <c r="Z14" s="96">
        <v>60</v>
      </c>
      <c r="AA14" s="68">
        <v>15.819000000000001</v>
      </c>
      <c r="AB14" s="39">
        <f>F6/D6</f>
        <v>1.3246612178935238</v>
      </c>
      <c r="AD14" s="2"/>
      <c r="AE14" s="2"/>
      <c r="AF14" s="2"/>
      <c r="AG14" s="2"/>
      <c r="AH14" s="2"/>
      <c r="AI14" s="2"/>
      <c r="AJ14" s="2"/>
      <c r="AK14" s="2"/>
    </row>
    <row r="15" spans="2:37" ht="17" customHeight="1" thickBot="1">
      <c r="B15" s="1"/>
      <c r="E15" s="1"/>
      <c r="F15" s="1"/>
      <c r="G15" s="1"/>
      <c r="H15" s="1"/>
      <c r="I15" s="1"/>
      <c r="J15" s="1"/>
      <c r="W15" s="72"/>
      <c r="X15" s="72"/>
      <c r="Y15" s="72"/>
      <c r="Z15" s="72"/>
      <c r="AA15" s="72"/>
      <c r="AD15" s="2"/>
      <c r="AE15" s="2"/>
      <c r="AF15" s="2"/>
      <c r="AG15" s="2"/>
      <c r="AH15" s="2"/>
      <c r="AI15" s="2"/>
      <c r="AJ15" s="2"/>
      <c r="AK15" s="2"/>
    </row>
    <row r="16" spans="2:37" ht="17" thickBot="1">
      <c r="B16" s="105" t="s">
        <v>65</v>
      </c>
      <c r="C16" s="106"/>
      <c r="D16" s="107" t="s">
        <v>98</v>
      </c>
      <c r="E16" s="108"/>
      <c r="G16" s="1"/>
      <c r="H16" s="1"/>
      <c r="I16" s="1"/>
      <c r="J16" s="1"/>
      <c r="W16" s="72"/>
      <c r="X16" s="72"/>
      <c r="Y16" s="72"/>
      <c r="Z16" s="72"/>
      <c r="AA16" s="72"/>
      <c r="AD16" s="2"/>
      <c r="AE16" s="2"/>
      <c r="AF16" s="2"/>
      <c r="AG16" s="2"/>
      <c r="AH16" s="2"/>
      <c r="AI16" s="2"/>
      <c r="AJ16" s="2"/>
      <c r="AK16" s="2"/>
    </row>
    <row r="17" spans="2:37" ht="17" thickBot="1">
      <c r="B17" s="105" t="s">
        <v>66</v>
      </c>
      <c r="C17" s="106"/>
      <c r="D17" s="107" t="s">
        <v>99</v>
      </c>
      <c r="E17" s="108"/>
      <c r="G17" s="1"/>
      <c r="H17" s="1"/>
      <c r="I17" s="1"/>
      <c r="J17" s="1"/>
      <c r="W17" s="72"/>
      <c r="X17" s="72"/>
      <c r="Y17" s="72"/>
      <c r="Z17" s="72"/>
      <c r="AA17" s="72"/>
      <c r="AD17" s="2"/>
      <c r="AE17" s="2"/>
      <c r="AF17" s="2"/>
      <c r="AG17" s="2"/>
      <c r="AH17" s="2"/>
      <c r="AI17" s="2"/>
      <c r="AJ17" s="2"/>
      <c r="AK17" s="2"/>
    </row>
    <row r="18" spans="2:37" ht="17" thickBot="1">
      <c r="B18" s="105" t="s">
        <v>63</v>
      </c>
      <c r="C18" s="106"/>
      <c r="D18" s="109">
        <f>AVERAGE(E21:E22)</f>
        <v>100.55942099058167</v>
      </c>
      <c r="E18" s="110"/>
      <c r="G18" s="1"/>
      <c r="H18" s="1"/>
      <c r="I18" s="1"/>
      <c r="J18" s="1"/>
      <c r="W18" s="72"/>
      <c r="X18" s="72"/>
      <c r="Y18" s="72"/>
      <c r="Z18" s="72"/>
      <c r="AA18" s="72"/>
      <c r="AD18" s="2"/>
      <c r="AE18" s="2"/>
      <c r="AF18" s="2"/>
      <c r="AG18" s="2"/>
      <c r="AH18" s="2"/>
      <c r="AI18" s="2"/>
      <c r="AJ18" s="2"/>
      <c r="AK18" s="2"/>
    </row>
    <row r="19" spans="2:37" ht="5" customHeight="1">
      <c r="B19" s="1"/>
      <c r="E19" s="1"/>
      <c r="F19" s="1"/>
      <c r="G19" s="1"/>
      <c r="H19" s="1"/>
      <c r="I19" s="1"/>
      <c r="J19" s="1"/>
      <c r="W19" s="72"/>
      <c r="X19" s="72"/>
      <c r="Y19" s="72"/>
      <c r="Z19" s="72"/>
      <c r="AA19" s="72"/>
      <c r="AD19" s="2"/>
      <c r="AE19" s="2"/>
      <c r="AF19" s="2"/>
      <c r="AG19" s="2"/>
      <c r="AH19" s="2"/>
      <c r="AI19" s="2"/>
      <c r="AJ19" s="2"/>
      <c r="AK19" s="2"/>
    </row>
    <row r="20" spans="2:37" ht="17">
      <c r="B20" s="35" t="s">
        <v>48</v>
      </c>
      <c r="C20" s="35" t="s">
        <v>46</v>
      </c>
      <c r="D20" s="35" t="s">
        <v>69</v>
      </c>
      <c r="E20" s="35" t="s">
        <v>50</v>
      </c>
      <c r="F20" s="35" t="s">
        <v>51</v>
      </c>
      <c r="G20" s="35" t="s">
        <v>47</v>
      </c>
      <c r="H20" s="35" t="s">
        <v>52</v>
      </c>
      <c r="I20" s="35" t="s">
        <v>47</v>
      </c>
      <c r="J20" s="35" t="s">
        <v>53</v>
      </c>
      <c r="K20" s="35" t="s">
        <v>47</v>
      </c>
      <c r="L20" s="35" t="s">
        <v>54</v>
      </c>
      <c r="M20" s="35" t="s">
        <v>47</v>
      </c>
      <c r="N20" s="35" t="s">
        <v>55</v>
      </c>
      <c r="O20" s="35" t="s">
        <v>47</v>
      </c>
      <c r="P20" s="39"/>
      <c r="Q20" s="39"/>
      <c r="R20" s="39" t="s">
        <v>56</v>
      </c>
      <c r="S20" s="39"/>
      <c r="T20" s="39" t="s">
        <v>57</v>
      </c>
      <c r="U20" s="39"/>
      <c r="V20" s="39" t="s">
        <v>58</v>
      </c>
      <c r="W20" s="73"/>
      <c r="X20" s="73" t="s">
        <v>59</v>
      </c>
      <c r="Y20" s="73"/>
      <c r="Z20" s="73" t="s">
        <v>60</v>
      </c>
      <c r="AA20" s="73"/>
      <c r="AB20" s="39" t="s">
        <v>49</v>
      </c>
      <c r="AD20" s="2"/>
      <c r="AE20" s="2"/>
      <c r="AF20" s="2"/>
      <c r="AG20" s="2"/>
      <c r="AH20" s="2"/>
      <c r="AI20" s="2"/>
      <c r="AJ20" s="2"/>
      <c r="AK20" s="2"/>
    </row>
    <row r="21" spans="2:37" ht="16">
      <c r="B21" s="40">
        <v>55</v>
      </c>
      <c r="C21" s="41" t="s">
        <v>106</v>
      </c>
      <c r="D21" s="57">
        <v>3</v>
      </c>
      <c r="E21" s="42">
        <f>G21*0.5+I21*0.125+K21*0.125+M21*0.125+O21*0.125</f>
        <v>100.57821462161054</v>
      </c>
      <c r="F21" s="42">
        <f>SUM(R21:S21)</f>
        <v>75.888000000000005</v>
      </c>
      <c r="G21" s="42">
        <f>F21*AB21</f>
        <v>100.52589050350373</v>
      </c>
      <c r="H21" s="42">
        <f>SUM(T21:U21)</f>
        <v>76.2</v>
      </c>
      <c r="I21" s="42">
        <f>H21*AB21</f>
        <v>100.93918480348651</v>
      </c>
      <c r="J21" s="69">
        <f>SUM(V21:W21)</f>
        <v>76.204000000000008</v>
      </c>
      <c r="K21" s="69">
        <f>J21*AB21</f>
        <v>100.9444834483581</v>
      </c>
      <c r="L21" s="69">
        <f>SUM(X21:Y21)</f>
        <v>75.727000000000004</v>
      </c>
      <c r="M21" s="69">
        <f>L21*AB21</f>
        <v>100.31262004742288</v>
      </c>
      <c r="N21" s="69">
        <f>SUM(Z21:AA21)</f>
        <v>75.736999999999995</v>
      </c>
      <c r="O21" s="69">
        <f>N21*AB21</f>
        <v>100.3258666596018</v>
      </c>
      <c r="P21" s="39"/>
      <c r="Q21" s="39"/>
      <c r="R21" s="43">
        <v>60</v>
      </c>
      <c r="S21" s="44">
        <v>15.888</v>
      </c>
      <c r="T21" s="43">
        <v>60</v>
      </c>
      <c r="U21" s="44">
        <v>16.2</v>
      </c>
      <c r="V21" s="43">
        <v>60</v>
      </c>
      <c r="W21" s="68">
        <v>16.204000000000001</v>
      </c>
      <c r="X21" s="43">
        <v>60</v>
      </c>
      <c r="Y21" s="68">
        <v>15.727</v>
      </c>
      <c r="Z21" s="43">
        <v>60</v>
      </c>
      <c r="AA21" s="68">
        <v>15.737</v>
      </c>
      <c r="AB21" s="39">
        <f>F6/D6</f>
        <v>1.3246612178935238</v>
      </c>
      <c r="AD21" s="2"/>
      <c r="AE21" s="2"/>
      <c r="AF21" s="2"/>
      <c r="AG21" s="2"/>
      <c r="AH21" s="2"/>
      <c r="AI21" s="2"/>
      <c r="AJ21" s="2"/>
      <c r="AK21" s="2"/>
    </row>
    <row r="22" spans="2:37" ht="16">
      <c r="B22" s="45">
        <v>77</v>
      </c>
      <c r="C22" s="36" t="s">
        <v>152</v>
      </c>
      <c r="D22" s="58">
        <v>2</v>
      </c>
      <c r="E22" s="46">
        <f t="shared" ref="E22:E23" si="7">G22*0.5+I22*0.125+K22*0.125+M22*0.125+O22*0.125</f>
        <v>100.5406273595528</v>
      </c>
      <c r="F22" s="46">
        <f t="shared" ref="F22:F23" si="8">SUM(R22:S22)</f>
        <v>75.674000000000007</v>
      </c>
      <c r="G22" s="46">
        <f>F22*AB22</f>
        <v>100.24241300287453</v>
      </c>
      <c r="H22" s="46">
        <f t="shared" ref="H22:H23" si="9">SUM(T22:U22)</f>
        <v>75.994</v>
      </c>
      <c r="I22" s="46">
        <f>H22*AB22</f>
        <v>100.66630459260044</v>
      </c>
      <c r="J22" s="70">
        <f t="shared" ref="J22:J23" si="10">SUM(V22:W22)</f>
        <v>76.322000000000003</v>
      </c>
      <c r="K22" s="70">
        <f>J22*AB22</f>
        <v>101.10079347206953</v>
      </c>
      <c r="L22" s="70">
        <f t="shared" ref="L22:L23" si="11">SUM(X22:Y22)</f>
        <v>75.942999999999998</v>
      </c>
      <c r="M22" s="70">
        <f>L22*AB22</f>
        <v>100.59874687048787</v>
      </c>
      <c r="N22" s="70">
        <f t="shared" ref="N22:N23" si="12">SUM(Z22:AA22)</f>
        <v>76.238</v>
      </c>
      <c r="O22" s="70">
        <f>N22*AB22</f>
        <v>100.98952192976647</v>
      </c>
      <c r="P22" s="39"/>
      <c r="Q22" s="39"/>
      <c r="R22" s="43">
        <v>60</v>
      </c>
      <c r="S22" s="44">
        <v>15.673999999999999</v>
      </c>
      <c r="T22" s="43">
        <v>60</v>
      </c>
      <c r="U22" s="68">
        <v>15.994</v>
      </c>
      <c r="V22" s="43">
        <v>60</v>
      </c>
      <c r="W22" s="68">
        <v>16.321999999999999</v>
      </c>
      <c r="X22" s="43">
        <v>60</v>
      </c>
      <c r="Y22" s="68">
        <v>15.943</v>
      </c>
      <c r="Z22" s="43">
        <v>60</v>
      </c>
      <c r="AA22" s="68">
        <v>16.238</v>
      </c>
      <c r="AB22" s="39">
        <f>F6/D6</f>
        <v>1.3246612178935238</v>
      </c>
      <c r="AD22" s="2"/>
      <c r="AE22" s="2"/>
      <c r="AF22" s="2"/>
      <c r="AG22" s="2"/>
      <c r="AH22" s="2"/>
      <c r="AI22" s="2"/>
      <c r="AJ22" s="2"/>
      <c r="AK22" s="2"/>
    </row>
    <row r="23" spans="2:37" ht="16">
      <c r="B23" s="97">
        <v>99</v>
      </c>
      <c r="C23" s="98" t="s">
        <v>153</v>
      </c>
      <c r="D23" s="99">
        <v>4</v>
      </c>
      <c r="E23" s="100">
        <f t="shared" si="7"/>
        <v>100.72955716575487</v>
      </c>
      <c r="F23" s="100">
        <f t="shared" si="8"/>
        <v>75.921999999999997</v>
      </c>
      <c r="G23" s="100">
        <f>F23*AB23</f>
        <v>100.5709289849121</v>
      </c>
      <c r="H23" s="100">
        <f t="shared" si="9"/>
        <v>76.216999999999999</v>
      </c>
      <c r="I23" s="100">
        <f>H23*AB23</f>
        <v>100.9617040441907</v>
      </c>
      <c r="J23" s="101">
        <f t="shared" si="10"/>
        <v>76.239000000000004</v>
      </c>
      <c r="K23" s="101">
        <f>J23*AB23</f>
        <v>100.99084659098436</v>
      </c>
      <c r="L23" s="101">
        <f t="shared" si="11"/>
        <v>75.83</v>
      </c>
      <c r="M23" s="101">
        <f>L23*AB23</f>
        <v>100.44906015286591</v>
      </c>
      <c r="N23" s="101">
        <f t="shared" si="12"/>
        <v>76.36</v>
      </c>
      <c r="O23" s="101">
        <f>N23*AB23</f>
        <v>101.15113059834947</v>
      </c>
      <c r="P23" s="39"/>
      <c r="Q23" s="39"/>
      <c r="R23" s="43">
        <v>60</v>
      </c>
      <c r="S23" s="44">
        <v>15.922000000000001</v>
      </c>
      <c r="T23" s="43">
        <v>60</v>
      </c>
      <c r="U23" s="68">
        <v>16.216999999999999</v>
      </c>
      <c r="V23" s="43">
        <v>60</v>
      </c>
      <c r="W23" s="68">
        <v>16.239000000000001</v>
      </c>
      <c r="X23" s="43">
        <v>60</v>
      </c>
      <c r="Y23" s="68">
        <v>15.83</v>
      </c>
      <c r="Z23" s="43">
        <v>60</v>
      </c>
      <c r="AA23" s="68">
        <v>16.36</v>
      </c>
      <c r="AB23" s="39">
        <f>F6/D6</f>
        <v>1.3246612178935238</v>
      </c>
      <c r="AD23" s="2"/>
      <c r="AE23" s="2"/>
      <c r="AF23" s="2"/>
      <c r="AG23" s="2"/>
      <c r="AH23" s="2"/>
      <c r="AI23" s="2"/>
      <c r="AJ23" s="2"/>
      <c r="AK23" s="2"/>
    </row>
    <row r="24" spans="2:37" ht="16" thickBot="1">
      <c r="B24" s="1"/>
      <c r="E24" s="1"/>
      <c r="F24" s="1"/>
      <c r="G24" s="1"/>
      <c r="H24" s="1"/>
      <c r="I24" s="1"/>
      <c r="J24" s="1"/>
      <c r="W24" s="72"/>
      <c r="X24" s="72"/>
      <c r="Y24" s="72"/>
      <c r="Z24" s="72"/>
      <c r="AA24" s="72"/>
      <c r="AD24" s="2"/>
      <c r="AE24" s="2"/>
      <c r="AF24" s="2"/>
      <c r="AG24" s="2"/>
      <c r="AH24" s="2"/>
      <c r="AI24" s="2"/>
      <c r="AJ24" s="2"/>
      <c r="AK24" s="2"/>
    </row>
    <row r="25" spans="2:37" ht="17" thickBot="1">
      <c r="B25" s="105" t="s">
        <v>65</v>
      </c>
      <c r="C25" s="106"/>
      <c r="D25" s="107" t="s">
        <v>101</v>
      </c>
      <c r="E25" s="111"/>
      <c r="F25" s="55"/>
      <c r="H25" s="1"/>
      <c r="I25" s="1"/>
      <c r="J25" s="1"/>
      <c r="W25" s="72"/>
      <c r="X25" s="72"/>
      <c r="Y25" s="72"/>
      <c r="Z25" s="72"/>
      <c r="AA25" s="72"/>
      <c r="AD25" s="2"/>
      <c r="AE25" s="2"/>
      <c r="AF25" s="2"/>
      <c r="AG25" s="2"/>
      <c r="AH25" s="2"/>
      <c r="AI25" s="2"/>
      <c r="AJ25" s="2"/>
      <c r="AK25" s="2"/>
    </row>
    <row r="26" spans="2:37" ht="17" thickBot="1">
      <c r="B26" s="105" t="s">
        <v>66</v>
      </c>
      <c r="C26" s="106"/>
      <c r="D26" s="107" t="s">
        <v>131</v>
      </c>
      <c r="E26" s="111"/>
      <c r="F26" s="55"/>
      <c r="G26" s="1"/>
      <c r="H26" s="1"/>
      <c r="I26" s="1"/>
      <c r="J26" s="1"/>
      <c r="W26" s="72"/>
      <c r="X26" s="72"/>
      <c r="Y26" s="72"/>
      <c r="Z26" s="72"/>
      <c r="AA26" s="72"/>
      <c r="AD26" s="2"/>
      <c r="AE26" s="2"/>
      <c r="AF26" s="2"/>
      <c r="AG26" s="2"/>
      <c r="AH26" s="2"/>
      <c r="AI26" s="2"/>
      <c r="AJ26" s="2"/>
      <c r="AK26" s="2"/>
    </row>
    <row r="27" spans="2:37" ht="18" customHeight="1" thickBot="1">
      <c r="B27" s="105" t="s">
        <v>63</v>
      </c>
      <c r="C27" s="106"/>
      <c r="D27" s="109">
        <f>AVERAGE(E30,E32)</f>
        <v>101.55929183611292</v>
      </c>
      <c r="E27" s="112"/>
      <c r="F27" s="56"/>
      <c r="G27" s="1"/>
      <c r="H27" s="1"/>
      <c r="I27" s="1"/>
      <c r="J27" s="1"/>
      <c r="W27" s="72"/>
      <c r="X27" s="72"/>
      <c r="Y27" s="72"/>
      <c r="Z27" s="72"/>
      <c r="AA27" s="72"/>
      <c r="AD27" s="2"/>
      <c r="AE27" s="2"/>
      <c r="AF27" s="2"/>
      <c r="AG27" s="2"/>
      <c r="AH27" s="2"/>
      <c r="AI27" s="2"/>
      <c r="AJ27" s="2"/>
      <c r="AK27" s="2"/>
    </row>
    <row r="28" spans="2:37" ht="5" customHeight="1">
      <c r="B28" s="1"/>
      <c r="E28" s="1"/>
      <c r="F28" s="1"/>
      <c r="G28" s="1"/>
      <c r="H28" s="1"/>
      <c r="I28" s="1"/>
      <c r="J28" s="1"/>
      <c r="W28" s="72"/>
      <c r="X28" s="72"/>
      <c r="Y28" s="72"/>
      <c r="Z28" s="72"/>
      <c r="AA28" s="72"/>
      <c r="AD28" s="2"/>
      <c r="AE28" s="2"/>
      <c r="AF28" s="2"/>
      <c r="AG28" s="2"/>
      <c r="AH28" s="2"/>
      <c r="AI28" s="2"/>
      <c r="AJ28" s="2"/>
      <c r="AK28" s="2"/>
    </row>
    <row r="29" spans="2:37" ht="17">
      <c r="B29" s="35" t="s">
        <v>48</v>
      </c>
      <c r="C29" s="35" t="s">
        <v>46</v>
      </c>
      <c r="D29" s="35" t="s">
        <v>69</v>
      </c>
      <c r="E29" s="35" t="s">
        <v>50</v>
      </c>
      <c r="F29" s="35" t="s">
        <v>51</v>
      </c>
      <c r="G29" s="35" t="s">
        <v>47</v>
      </c>
      <c r="H29" s="35" t="s">
        <v>52</v>
      </c>
      <c r="I29" s="35" t="s">
        <v>47</v>
      </c>
      <c r="J29" s="35" t="s">
        <v>53</v>
      </c>
      <c r="K29" s="35" t="s">
        <v>47</v>
      </c>
      <c r="L29" s="35" t="s">
        <v>54</v>
      </c>
      <c r="M29" s="35" t="s">
        <v>47</v>
      </c>
      <c r="N29" s="35" t="s">
        <v>55</v>
      </c>
      <c r="O29" s="35" t="s">
        <v>47</v>
      </c>
      <c r="P29" s="39"/>
      <c r="Q29" s="39"/>
      <c r="R29" s="39" t="s">
        <v>56</v>
      </c>
      <c r="S29" s="39"/>
      <c r="T29" s="39" t="s">
        <v>57</v>
      </c>
      <c r="U29" s="39"/>
      <c r="V29" s="39" t="s">
        <v>58</v>
      </c>
      <c r="W29" s="73"/>
      <c r="X29" s="73" t="s">
        <v>59</v>
      </c>
      <c r="Y29" s="73"/>
      <c r="Z29" s="73" t="s">
        <v>60</v>
      </c>
      <c r="AA29" s="73"/>
      <c r="AB29" s="39" t="s">
        <v>49</v>
      </c>
      <c r="AD29" s="2"/>
      <c r="AE29" s="2"/>
      <c r="AF29" s="2"/>
      <c r="AG29" s="2"/>
      <c r="AH29" s="2"/>
      <c r="AI29" s="2"/>
      <c r="AJ29" s="2"/>
      <c r="AK29" s="2"/>
    </row>
    <row r="30" spans="2:37" ht="16">
      <c r="B30" s="40">
        <v>5</v>
      </c>
      <c r="C30" s="41" t="s">
        <v>110</v>
      </c>
      <c r="D30" s="41">
        <v>5</v>
      </c>
      <c r="E30" s="84">
        <f>G30*0.5+I30*0.125+K30*0.125+M30*0.125+O30*0.125</f>
        <v>101.50481514352704</v>
      </c>
      <c r="F30" s="84">
        <f>SUM(R30:S30)</f>
        <v>76.935000000000002</v>
      </c>
      <c r="G30" s="84">
        <f>F30*AB30</f>
        <v>101.91281079863825</v>
      </c>
      <c r="H30" s="84">
        <f>SUM(T30:U30)</f>
        <v>76.302999999999997</v>
      </c>
      <c r="I30" s="84">
        <f>H30*AB30</f>
        <v>101.07562490892954</v>
      </c>
      <c r="J30" s="84">
        <f>SUM(V30:W30)</f>
        <v>76.501000000000005</v>
      </c>
      <c r="K30" s="84">
        <f>J30*AB30</f>
        <v>101.33790783007247</v>
      </c>
      <c r="L30" s="84">
        <f>SUM(X30:Y30)</f>
        <v>76.19</v>
      </c>
      <c r="M30" s="84">
        <f>L30*AB30</f>
        <v>100.92593819130757</v>
      </c>
      <c r="N30" s="84">
        <f>SUM(Z30:AA30)</f>
        <v>76.281999999999996</v>
      </c>
      <c r="O30" s="42">
        <f>N30*AB30</f>
        <v>101.04780702335377</v>
      </c>
      <c r="P30" s="39"/>
      <c r="Q30" s="39"/>
      <c r="R30" s="43">
        <v>60</v>
      </c>
      <c r="S30" s="44">
        <v>16.934999999999999</v>
      </c>
      <c r="T30" s="43">
        <v>60</v>
      </c>
      <c r="U30" s="44">
        <v>16.303000000000001</v>
      </c>
      <c r="V30" s="43">
        <v>60</v>
      </c>
      <c r="W30" s="68">
        <v>16.501000000000001</v>
      </c>
      <c r="X30" s="43">
        <v>60</v>
      </c>
      <c r="Y30" s="68">
        <v>16.190000000000001</v>
      </c>
      <c r="Z30" s="43">
        <v>60</v>
      </c>
      <c r="AA30" s="68">
        <v>16.282</v>
      </c>
      <c r="AB30" s="39">
        <f>F6/D6</f>
        <v>1.3246612178935238</v>
      </c>
      <c r="AD30" s="2"/>
      <c r="AE30" s="2"/>
      <c r="AF30" s="2"/>
      <c r="AG30" s="2"/>
      <c r="AH30" s="2"/>
      <c r="AI30" s="2"/>
      <c r="AJ30" s="2"/>
      <c r="AK30" s="2"/>
    </row>
    <row r="31" spans="2:37" ht="16">
      <c r="B31" s="45">
        <v>6</v>
      </c>
      <c r="C31" s="36" t="s">
        <v>111</v>
      </c>
      <c r="D31" s="61">
        <v>8</v>
      </c>
      <c r="E31" s="36">
        <f t="shared" ref="E31:E32" si="13">G31*0.5+I31*0.125+K31*0.125+M31*0.125+O31*0.125</f>
        <v>103.08712296830086</v>
      </c>
      <c r="F31" s="36">
        <f t="shared" ref="F31:F32" si="14">SUM(R31:S31)</f>
        <v>78.644999999999996</v>
      </c>
      <c r="G31" s="36">
        <f>F31*AB31</f>
        <v>104.17798148123617</v>
      </c>
      <c r="H31" s="36">
        <f t="shared" ref="H31:H32" si="15">SUM(T31:U31)</f>
        <v>77.067000000000007</v>
      </c>
      <c r="I31" s="36">
        <f>H31*AB31</f>
        <v>102.08766607940021</v>
      </c>
      <c r="J31" s="94">
        <f t="shared" ref="J31:J32" si="16">SUM(V31:W31)</f>
        <v>77.228999999999999</v>
      </c>
      <c r="K31" s="94">
        <f>J31*AB31</f>
        <v>102.30226119669895</v>
      </c>
      <c r="L31" s="94">
        <f t="shared" ref="L31:L32" si="17">SUM(X31:Y31)</f>
        <v>76.831999999999994</v>
      </c>
      <c r="M31" s="94">
        <f>L31*AB31</f>
        <v>101.7763706931952</v>
      </c>
      <c r="N31" s="36">
        <f t="shared" ref="N31:N32" si="18">SUM(Z31:AA31)</f>
        <v>76.864000000000004</v>
      </c>
      <c r="O31" s="46">
        <f>N31*AB31</f>
        <v>101.81875985216782</v>
      </c>
      <c r="P31" s="39"/>
      <c r="Q31" s="39"/>
      <c r="R31" s="43">
        <v>60</v>
      </c>
      <c r="S31" s="44">
        <v>18.645</v>
      </c>
      <c r="T31" s="43">
        <v>60</v>
      </c>
      <c r="U31" s="68">
        <v>17.067</v>
      </c>
      <c r="V31" s="43">
        <v>60</v>
      </c>
      <c r="W31" s="68">
        <v>17.228999999999999</v>
      </c>
      <c r="X31" s="43">
        <v>60</v>
      </c>
      <c r="Y31" s="68">
        <v>16.832000000000001</v>
      </c>
      <c r="Z31" s="43">
        <v>60</v>
      </c>
      <c r="AA31" s="68">
        <v>16.864000000000001</v>
      </c>
      <c r="AB31" s="39">
        <f>F6/D6</f>
        <v>1.3246612178935238</v>
      </c>
      <c r="AD31" s="2"/>
      <c r="AE31" s="2"/>
      <c r="AF31" s="2"/>
      <c r="AG31" s="2"/>
      <c r="AH31" s="2"/>
      <c r="AI31" s="2"/>
      <c r="AJ31" s="2"/>
      <c r="AK31" s="2"/>
    </row>
    <row r="32" spans="2:37" ht="16">
      <c r="B32" s="40">
        <v>7</v>
      </c>
      <c r="C32" s="53" t="s">
        <v>112</v>
      </c>
      <c r="D32" s="53">
        <v>6</v>
      </c>
      <c r="E32" s="85">
        <f t="shared" si="13"/>
        <v>101.61376852869878</v>
      </c>
      <c r="F32" s="85">
        <f t="shared" si="14"/>
        <v>77.164000000000001</v>
      </c>
      <c r="G32" s="85">
        <f>F32*AB32</f>
        <v>102.21615821753586</v>
      </c>
      <c r="H32" s="85">
        <f t="shared" si="15"/>
        <v>76.322000000000003</v>
      </c>
      <c r="I32" s="85">
        <f>H32*AB32</f>
        <v>101.10079347206953</v>
      </c>
      <c r="J32" s="85">
        <f t="shared" si="16"/>
        <v>76.337999999999994</v>
      </c>
      <c r="K32" s="85">
        <f>J32*AB32</f>
        <v>101.1219880515558</v>
      </c>
      <c r="L32" s="85">
        <f t="shared" si="17"/>
        <v>76.100999999999999</v>
      </c>
      <c r="M32" s="85">
        <f>L32*AB32</f>
        <v>100.80804334291506</v>
      </c>
      <c r="N32" s="85">
        <f t="shared" si="18"/>
        <v>76.257000000000005</v>
      </c>
      <c r="O32" s="83">
        <f>N32*AB32</f>
        <v>101.01469049290645</v>
      </c>
      <c r="P32" s="39"/>
      <c r="Q32" s="39"/>
      <c r="R32" s="43">
        <v>60</v>
      </c>
      <c r="S32" s="44">
        <v>17.164000000000001</v>
      </c>
      <c r="T32" s="43">
        <v>60</v>
      </c>
      <c r="U32" s="44">
        <v>16.321999999999999</v>
      </c>
      <c r="V32" s="43">
        <v>60</v>
      </c>
      <c r="W32" s="68">
        <v>16.338000000000001</v>
      </c>
      <c r="X32" s="43">
        <v>60</v>
      </c>
      <c r="Y32" s="68">
        <v>16.100999999999999</v>
      </c>
      <c r="Z32" s="43">
        <v>60</v>
      </c>
      <c r="AA32" s="68">
        <v>16.257000000000001</v>
      </c>
      <c r="AB32" s="39">
        <f>F6/D6</f>
        <v>1.3246612178935238</v>
      </c>
      <c r="AD32" s="2"/>
      <c r="AE32" s="2"/>
      <c r="AF32" s="2"/>
      <c r="AG32" s="2"/>
      <c r="AH32" s="2"/>
      <c r="AI32" s="2"/>
      <c r="AJ32" s="2"/>
      <c r="AK32" s="2"/>
    </row>
    <row r="33" spans="1:37" ht="17" customHeight="1">
      <c r="B33" s="50"/>
      <c r="C33" s="51"/>
      <c r="D33" s="51"/>
      <c r="E33" s="1"/>
      <c r="F33" s="1"/>
      <c r="G33" s="1"/>
      <c r="H33" s="1"/>
      <c r="I33" s="1"/>
      <c r="J33" s="1"/>
      <c r="W33" s="72"/>
      <c r="X33" s="72"/>
      <c r="Y33" s="72"/>
      <c r="Z33" s="72"/>
      <c r="AA33" s="72"/>
      <c r="AD33" s="2"/>
      <c r="AE33" s="2"/>
      <c r="AF33" s="2"/>
      <c r="AG33" s="2"/>
      <c r="AH33" s="2"/>
      <c r="AI33" s="2"/>
      <c r="AJ33" s="2"/>
      <c r="AK33" s="2"/>
    </row>
    <row r="39" spans="1:37" s="1" customFormat="1">
      <c r="A39" s="2"/>
      <c r="B39" s="2"/>
      <c r="E39" s="2"/>
      <c r="F39" s="2"/>
      <c r="G39" s="2"/>
      <c r="H39" s="2"/>
      <c r="I39" s="2"/>
      <c r="J39" s="2"/>
      <c r="R39" s="2"/>
    </row>
    <row r="40" spans="1:37" s="1" customFormat="1">
      <c r="B40" s="2"/>
      <c r="E40" s="2"/>
      <c r="F40" s="2"/>
      <c r="G40" s="2"/>
      <c r="H40" s="2"/>
      <c r="I40" s="2"/>
      <c r="J40" s="2"/>
    </row>
    <row r="41" spans="1:37" s="1" customFormat="1">
      <c r="B41" s="2"/>
      <c r="E41" s="2"/>
      <c r="F41" s="2"/>
      <c r="G41" s="2"/>
      <c r="H41" s="2"/>
      <c r="I41" s="2"/>
      <c r="J41" s="2"/>
    </row>
    <row r="42" spans="1:37" s="1" customFormat="1">
      <c r="B42" s="2"/>
      <c r="E42" s="2"/>
      <c r="F42" s="2"/>
      <c r="G42" s="2"/>
      <c r="H42" s="2"/>
      <c r="I42" s="2"/>
      <c r="J42" s="2"/>
    </row>
    <row r="43" spans="1:37" s="1" customFormat="1">
      <c r="B43" s="2"/>
      <c r="E43" s="2"/>
      <c r="F43" s="2"/>
      <c r="G43" s="2"/>
      <c r="H43" s="2"/>
      <c r="I43" s="2"/>
      <c r="J43" s="2"/>
    </row>
    <row r="44" spans="1:37" s="1" customFormat="1">
      <c r="B44" s="2"/>
      <c r="E44" s="2"/>
      <c r="F44" s="2"/>
      <c r="G44" s="2"/>
      <c r="H44" s="2"/>
      <c r="I44" s="2"/>
      <c r="J44" s="2"/>
    </row>
    <row r="45" spans="1:37" s="1" customFormat="1" ht="17">
      <c r="B45" s="38"/>
      <c r="C45" s="37"/>
      <c r="D45" s="37"/>
      <c r="E45" s="37"/>
      <c r="F45" s="37"/>
      <c r="G45" s="37"/>
      <c r="H45" s="37"/>
      <c r="I45" s="37"/>
      <c r="J45" s="2"/>
    </row>
    <row r="46" spans="1:37" s="1" customFormat="1">
      <c r="B46" s="2"/>
      <c r="E46" s="2"/>
      <c r="F46" s="2"/>
      <c r="G46" s="2"/>
      <c r="H46" s="2"/>
      <c r="I46" s="2"/>
      <c r="J46" s="2"/>
    </row>
    <row r="47" spans="1:37" s="1" customFormat="1">
      <c r="B47" s="2"/>
      <c r="E47" s="2"/>
      <c r="F47" s="2"/>
      <c r="G47" s="2"/>
      <c r="H47" s="2"/>
      <c r="I47" s="2"/>
      <c r="J47" s="2"/>
    </row>
    <row r="48" spans="1:37" s="1" customFormat="1">
      <c r="B48" s="2"/>
      <c r="E48" s="2"/>
      <c r="F48" s="2"/>
      <c r="G48" s="2"/>
      <c r="H48" s="2"/>
      <c r="I48" s="2"/>
      <c r="J48" s="2"/>
    </row>
    <row r="49" spans="2:10" s="1" customFormat="1">
      <c r="B49" s="2"/>
      <c r="E49" s="2"/>
      <c r="F49" s="2"/>
      <c r="G49" s="2"/>
      <c r="H49" s="2"/>
      <c r="I49" s="2"/>
      <c r="J49" s="2"/>
    </row>
    <row r="50" spans="2:10" s="1" customFormat="1">
      <c r="B50" s="2"/>
      <c r="E50" s="2"/>
      <c r="F50" s="2"/>
      <c r="G50" s="2"/>
      <c r="H50" s="2"/>
      <c r="I50" s="2"/>
      <c r="J50" s="2"/>
    </row>
    <row r="51" spans="2:10" s="1" customFormat="1">
      <c r="B51" s="2"/>
      <c r="E51" s="2"/>
      <c r="F51" s="2"/>
      <c r="G51" s="2"/>
      <c r="H51" s="2"/>
      <c r="I51" s="2"/>
      <c r="J51" s="2"/>
    </row>
    <row r="52" spans="2:10" s="1" customFormat="1">
      <c r="B52" s="2"/>
      <c r="E52" s="2"/>
      <c r="F52" s="2"/>
      <c r="G52" s="2"/>
      <c r="H52" s="2"/>
      <c r="I52" s="2"/>
      <c r="J52" s="2"/>
    </row>
    <row r="53" spans="2:10" s="1" customFormat="1">
      <c r="B53" s="2"/>
      <c r="E53" s="2"/>
      <c r="F53" s="2"/>
      <c r="G53" s="2"/>
      <c r="H53" s="2"/>
      <c r="I53" s="2"/>
      <c r="J53" s="2"/>
    </row>
    <row r="54" spans="2:10" s="1" customFormat="1">
      <c r="B54" s="2"/>
      <c r="E54" s="2"/>
      <c r="F54" s="2"/>
      <c r="G54" s="2"/>
      <c r="H54" s="2"/>
      <c r="I54" s="2"/>
      <c r="J54" s="2"/>
    </row>
  </sheetData>
  <mergeCells count="24">
    <mergeCell ref="B25:C25"/>
    <mergeCell ref="D25:E25"/>
    <mergeCell ref="B26:C26"/>
    <mergeCell ref="D26:E26"/>
    <mergeCell ref="B27:C27"/>
    <mergeCell ref="D27:E27"/>
    <mergeCell ref="B16:C16"/>
    <mergeCell ref="D16:E16"/>
    <mergeCell ref="B17:C17"/>
    <mergeCell ref="D17:E17"/>
    <mergeCell ref="B18:C18"/>
    <mergeCell ref="D18:E18"/>
    <mergeCell ref="B8:C8"/>
    <mergeCell ref="D8:E8"/>
    <mergeCell ref="B9:C9"/>
    <mergeCell ref="D9:E9"/>
    <mergeCell ref="B10:C10"/>
    <mergeCell ref="D10:E10"/>
    <mergeCell ref="B2:O2"/>
    <mergeCell ref="B3:I3"/>
    <mergeCell ref="B5:C5"/>
    <mergeCell ref="D5:E5"/>
    <mergeCell ref="B6:C6"/>
    <mergeCell ref="D6:E6"/>
  </mergeCells>
  <phoneticPr fontId="18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C21F2-E3A3-7748-BED1-6BC04F2FCB58}">
  <sheetPr>
    <pageSetUpPr fitToPage="1"/>
  </sheetPr>
  <dimension ref="A2:AK79"/>
  <sheetViews>
    <sheetView zoomScale="90" zoomScaleNormal="90" zoomScaleSheetLayoutView="100" workbookViewId="0">
      <selection activeCell="AE13" sqref="AE13"/>
    </sheetView>
  </sheetViews>
  <sheetFormatPr baseColWidth="10" defaultColWidth="15.83203125" defaultRowHeight="15"/>
  <cols>
    <col min="1" max="1" width="15.83203125" style="2"/>
    <col min="2" max="2" width="5.33203125" style="2" bestFit="1" customWidth="1"/>
    <col min="3" max="3" width="14.1640625" style="1" bestFit="1" customWidth="1"/>
    <col min="4" max="4" width="5.6640625" style="1" bestFit="1" customWidth="1"/>
    <col min="5" max="5" width="11.83203125" style="2" customWidth="1"/>
    <col min="6" max="6" width="10" style="2" bestFit="1" customWidth="1"/>
    <col min="7" max="8" width="12.83203125" style="2" bestFit="1" customWidth="1"/>
    <col min="9" max="9" width="7.83203125" style="2" bestFit="1" customWidth="1"/>
    <col min="10" max="10" width="10.1640625" style="2" bestFit="1" customWidth="1"/>
    <col min="11" max="11" width="7.83203125" style="1" bestFit="1" customWidth="1"/>
    <col min="12" max="12" width="10.1640625" style="1" bestFit="1" customWidth="1"/>
    <col min="13" max="13" width="7.83203125" style="1" bestFit="1" customWidth="1"/>
    <col min="14" max="14" width="10.1640625" style="1" bestFit="1" customWidth="1"/>
    <col min="15" max="15" width="7.83203125" style="1" customWidth="1"/>
    <col min="16" max="18" width="9.83203125" style="1" hidden="1" customWidth="1"/>
    <col min="19" max="19" width="9" style="1" hidden="1" customWidth="1"/>
    <col min="20" max="22" width="9.83203125" style="1" hidden="1" customWidth="1"/>
    <col min="23" max="23" width="9" style="1" hidden="1" customWidth="1"/>
    <col min="24" max="24" width="15.83203125" style="1" hidden="1" customWidth="1"/>
    <col min="25" max="25" width="9" style="1" hidden="1" customWidth="1"/>
    <col min="26" max="26" width="10.6640625" style="1" hidden="1" customWidth="1"/>
    <col min="27" max="27" width="12.1640625" style="1" hidden="1" customWidth="1"/>
    <col min="28" max="28" width="13.33203125" style="1" hidden="1" customWidth="1"/>
    <col min="29" max="29" width="13.33203125" style="1" customWidth="1"/>
    <col min="30" max="30" width="7.83203125" style="1" customWidth="1"/>
    <col min="31" max="31" width="13.33203125" style="1" customWidth="1"/>
    <col min="32" max="32" width="7.83203125" style="1" customWidth="1"/>
    <col min="33" max="33" width="13.33203125" style="1" customWidth="1"/>
    <col min="34" max="34" width="7.83203125" style="1" customWidth="1"/>
    <col min="35" max="35" width="13.33203125" style="1" customWidth="1"/>
    <col min="36" max="36" width="7.83203125" style="1" customWidth="1"/>
    <col min="37" max="37" width="12.5" style="1" customWidth="1"/>
    <col min="38" max="16384" width="15.83203125" style="2"/>
  </cols>
  <sheetData>
    <row r="2" spans="2:37" ht="21">
      <c r="B2" s="113" t="s">
        <v>78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AK2" s="2"/>
    </row>
    <row r="3" spans="2:37" ht="17" customHeight="1">
      <c r="B3" s="114" t="s">
        <v>154</v>
      </c>
      <c r="C3" s="114"/>
      <c r="D3" s="114"/>
      <c r="E3" s="114"/>
      <c r="F3" s="114"/>
      <c r="G3" s="114"/>
      <c r="H3" s="114"/>
      <c r="I3" s="114"/>
      <c r="J3" s="1"/>
      <c r="AK3" s="2"/>
    </row>
    <row r="4" spans="2:37" ht="5" customHeight="1">
      <c r="B4" s="64"/>
      <c r="C4" s="64"/>
      <c r="D4" s="64"/>
      <c r="E4" s="64"/>
      <c r="F4" s="64"/>
      <c r="G4" s="64"/>
      <c r="H4" s="64"/>
      <c r="I4" s="64"/>
      <c r="J4" s="1"/>
      <c r="AK4" s="2"/>
    </row>
    <row r="5" spans="2:37" ht="17">
      <c r="B5" s="115" t="s">
        <v>70</v>
      </c>
      <c r="C5" s="115"/>
      <c r="D5" s="115" t="s">
        <v>71</v>
      </c>
      <c r="E5" s="115"/>
      <c r="F5" s="95" t="s">
        <v>47</v>
      </c>
      <c r="G5" s="95" t="s">
        <v>72</v>
      </c>
      <c r="H5" s="95" t="s">
        <v>73</v>
      </c>
    </row>
    <row r="6" spans="2:37" ht="17">
      <c r="B6" s="116" t="s">
        <v>134</v>
      </c>
      <c r="C6" s="117"/>
      <c r="D6" s="118">
        <v>92.123000000000005</v>
      </c>
      <c r="E6" s="118"/>
      <c r="F6" s="62">
        <v>100</v>
      </c>
      <c r="G6" s="63">
        <f>AVERAGE(E14,E15,E27,E26,E16,E48,E24,E47,E49,E36)</f>
        <v>101.25386711244749</v>
      </c>
      <c r="H6" s="67" t="s">
        <v>149</v>
      </c>
    </row>
    <row r="7" spans="2:37" ht="16" thickBot="1">
      <c r="B7" s="1"/>
      <c r="E7" s="1"/>
      <c r="F7" s="1"/>
      <c r="G7" s="1"/>
      <c r="H7" s="1"/>
      <c r="I7" s="1"/>
      <c r="J7" s="1"/>
      <c r="AD7" s="2"/>
      <c r="AE7" s="2"/>
      <c r="AF7" s="2"/>
      <c r="AG7" s="2"/>
      <c r="AH7" s="2"/>
      <c r="AI7" s="2"/>
      <c r="AJ7" s="2"/>
      <c r="AK7" s="2"/>
    </row>
    <row r="8" spans="2:37" ht="17" thickBot="1">
      <c r="B8" s="105" t="s">
        <v>65</v>
      </c>
      <c r="C8" s="106"/>
      <c r="D8" s="107" t="s">
        <v>81</v>
      </c>
      <c r="E8" s="108"/>
      <c r="G8" s="1"/>
      <c r="H8" s="1"/>
      <c r="I8" s="1"/>
      <c r="J8" s="1"/>
      <c r="AD8" s="2"/>
      <c r="AE8" s="2"/>
      <c r="AF8" s="2"/>
      <c r="AG8" s="2"/>
      <c r="AH8" s="2"/>
      <c r="AI8" s="2"/>
      <c r="AJ8" s="2"/>
      <c r="AK8" s="2"/>
    </row>
    <row r="9" spans="2:37" ht="17" thickBot="1">
      <c r="B9" s="105" t="s">
        <v>66</v>
      </c>
      <c r="C9" s="106"/>
      <c r="D9" s="107" t="s">
        <v>95</v>
      </c>
      <c r="E9" s="108"/>
      <c r="G9" s="1"/>
      <c r="H9" s="1"/>
      <c r="I9" s="1"/>
      <c r="J9" s="1"/>
      <c r="AD9" s="2"/>
      <c r="AE9" s="2"/>
      <c r="AF9" s="2"/>
      <c r="AG9" s="2"/>
      <c r="AH9" s="2"/>
      <c r="AI9" s="2"/>
      <c r="AJ9" s="2"/>
      <c r="AK9" s="2"/>
    </row>
    <row r="10" spans="2:37" ht="17" thickBot="1">
      <c r="B10" s="105" t="s">
        <v>63</v>
      </c>
      <c r="C10" s="106"/>
      <c r="D10" s="109">
        <f>AVERAGE(E14:E15)</f>
        <v>100.87912356306241</v>
      </c>
      <c r="E10" s="110"/>
      <c r="G10" s="1"/>
      <c r="H10" s="1"/>
      <c r="I10" s="1"/>
      <c r="J10" s="1"/>
      <c r="AD10" s="2"/>
      <c r="AE10" s="2"/>
      <c r="AF10" s="2"/>
      <c r="AG10" s="2"/>
      <c r="AH10" s="2"/>
      <c r="AI10" s="2"/>
      <c r="AJ10" s="2"/>
      <c r="AK10" s="2"/>
    </row>
    <row r="11" spans="2:37" ht="17" thickBot="1">
      <c r="B11" s="105" t="s">
        <v>64</v>
      </c>
      <c r="C11" s="106"/>
      <c r="D11" s="107" t="s">
        <v>113</v>
      </c>
      <c r="E11" s="108"/>
      <c r="G11" s="1"/>
      <c r="H11" s="1"/>
      <c r="I11" s="1"/>
      <c r="J11" s="1"/>
      <c r="AD11" s="2"/>
      <c r="AE11" s="2"/>
      <c r="AF11" s="2"/>
      <c r="AG11" s="2"/>
      <c r="AH11" s="2"/>
      <c r="AI11" s="2"/>
      <c r="AJ11" s="2"/>
      <c r="AK11" s="2"/>
    </row>
    <row r="12" spans="2:37" ht="5" customHeight="1">
      <c r="B12" s="1"/>
      <c r="E12" s="1"/>
      <c r="F12" s="1"/>
      <c r="G12" s="1"/>
      <c r="H12" s="1"/>
      <c r="I12" s="1"/>
      <c r="J12" s="1"/>
      <c r="AD12" s="2"/>
      <c r="AE12" s="2"/>
      <c r="AF12" s="2"/>
      <c r="AG12" s="2"/>
      <c r="AH12" s="2"/>
      <c r="AI12" s="2"/>
      <c r="AJ12" s="2"/>
      <c r="AK12" s="2"/>
    </row>
    <row r="13" spans="2:37" ht="17">
      <c r="B13" s="35" t="s">
        <v>48</v>
      </c>
      <c r="C13" s="35" t="s">
        <v>46</v>
      </c>
      <c r="D13" s="35" t="s">
        <v>69</v>
      </c>
      <c r="E13" s="35" t="s">
        <v>50</v>
      </c>
      <c r="F13" s="35" t="s">
        <v>51</v>
      </c>
      <c r="G13" s="35" t="s">
        <v>47</v>
      </c>
      <c r="H13" s="35" t="s">
        <v>52</v>
      </c>
      <c r="I13" s="35" t="s">
        <v>47</v>
      </c>
      <c r="J13" s="35" t="s">
        <v>53</v>
      </c>
      <c r="K13" s="35" t="s">
        <v>47</v>
      </c>
      <c r="L13" s="35" t="s">
        <v>54</v>
      </c>
      <c r="M13" s="35" t="s">
        <v>47</v>
      </c>
      <c r="N13" s="35" t="s">
        <v>55</v>
      </c>
      <c r="O13" s="35" t="s">
        <v>47</v>
      </c>
      <c r="P13" s="39"/>
      <c r="Q13" s="39"/>
      <c r="R13" s="39" t="s">
        <v>56</v>
      </c>
      <c r="S13" s="39"/>
      <c r="T13" s="39" t="s">
        <v>57</v>
      </c>
      <c r="U13" s="39"/>
      <c r="V13" s="39" t="s">
        <v>58</v>
      </c>
      <c r="W13" s="39"/>
      <c r="X13" s="39" t="s">
        <v>59</v>
      </c>
      <c r="Y13" s="39"/>
      <c r="Z13" s="39" t="s">
        <v>60</v>
      </c>
      <c r="AA13" s="39"/>
      <c r="AB13" s="39" t="s">
        <v>49</v>
      </c>
      <c r="AD13" s="2"/>
      <c r="AE13" s="2"/>
      <c r="AF13" s="2"/>
      <c r="AG13" s="2"/>
      <c r="AH13" s="2"/>
      <c r="AI13" s="2"/>
      <c r="AJ13" s="2"/>
      <c r="AK13" s="2"/>
    </row>
    <row r="14" spans="2:37" ht="16">
      <c r="B14" s="40">
        <v>95</v>
      </c>
      <c r="C14" s="41" t="s">
        <v>135</v>
      </c>
      <c r="D14" s="57">
        <v>1</v>
      </c>
      <c r="E14" s="42">
        <f>G14*0.5+I14*0.125+K14*0.125+M14*0.125+O14*0.125</f>
        <v>100.81752114021469</v>
      </c>
      <c r="F14" s="42">
        <f>SUM(R14:S14)</f>
        <v>92.212999999999994</v>
      </c>
      <c r="G14" s="42">
        <f>F14*AB14</f>
        <v>100.09769547235759</v>
      </c>
      <c r="H14" s="66">
        <f>SUM(T14:U14)</f>
        <v>93.311999999999998</v>
      </c>
      <c r="I14" s="66">
        <f>H14*AB14</f>
        <v>101.29066574036884</v>
      </c>
      <c r="J14" s="66">
        <f>SUM(V14:W14)</f>
        <v>93.484000000000009</v>
      </c>
      <c r="K14" s="66">
        <f>J14*AB14</f>
        <v>101.47737264309673</v>
      </c>
      <c r="L14" s="89">
        <f>SUM(X14:Y14)</f>
        <v>93.67</v>
      </c>
      <c r="M14" s="89">
        <f>L14*AB14</f>
        <v>101.67927661930244</v>
      </c>
      <c r="N14" s="89">
        <f>SUM(Z14:AA14)</f>
        <v>93.691000000000003</v>
      </c>
      <c r="O14" s="89">
        <f>N14*AB14</f>
        <v>101.70207222951922</v>
      </c>
      <c r="P14" s="39"/>
      <c r="Q14" s="39"/>
      <c r="R14" s="43">
        <v>60</v>
      </c>
      <c r="S14" s="44">
        <v>32.213000000000001</v>
      </c>
      <c r="T14" s="43">
        <v>60</v>
      </c>
      <c r="U14" s="92">
        <v>33.311999999999998</v>
      </c>
      <c r="V14" s="43">
        <v>60</v>
      </c>
      <c r="W14" s="92">
        <v>33.484000000000002</v>
      </c>
      <c r="X14" s="71">
        <v>60</v>
      </c>
      <c r="Y14" s="68">
        <v>33.67</v>
      </c>
      <c r="Z14" s="71">
        <v>60</v>
      </c>
      <c r="AA14" s="68">
        <v>33.691000000000003</v>
      </c>
      <c r="AB14" s="39">
        <f>F6/D6</f>
        <v>1.085505248417876</v>
      </c>
      <c r="AD14" s="2"/>
      <c r="AE14" s="2"/>
      <c r="AF14" s="2"/>
      <c r="AG14" s="2"/>
      <c r="AH14" s="2"/>
      <c r="AI14" s="2"/>
      <c r="AJ14" s="2"/>
      <c r="AK14" s="2"/>
    </row>
    <row r="15" spans="2:37" ht="16">
      <c r="B15" s="45">
        <v>96</v>
      </c>
      <c r="C15" s="36" t="s">
        <v>136</v>
      </c>
      <c r="D15" s="58">
        <v>2</v>
      </c>
      <c r="E15" s="46">
        <f t="shared" ref="E15:E16" si="0">G15*0.5+I15*0.125+K15*0.125+M15*0.125+O15*0.125</f>
        <v>100.94072598591012</v>
      </c>
      <c r="F15" s="46">
        <f t="shared" ref="F15:F16" si="1">SUM(R15:S15)</f>
        <v>92.281999999999996</v>
      </c>
      <c r="G15" s="46">
        <f>F15*AB15</f>
        <v>100.17259533449842</v>
      </c>
      <c r="H15" s="90">
        <f t="shared" ref="H15:H16" si="2">SUM(T15:U15)</f>
        <v>93.311999999999998</v>
      </c>
      <c r="I15" s="90">
        <f t="shared" ref="I15:I16" si="3">H15*AB15</f>
        <v>101.29066574036884</v>
      </c>
      <c r="J15" s="90">
        <f>SUM(V15:W15)</f>
        <v>93.484000000000009</v>
      </c>
      <c r="K15" s="90">
        <f t="shared" ref="K15:K16" si="4">J15*AB15</f>
        <v>101.47737264309673</v>
      </c>
      <c r="L15" s="90">
        <f t="shared" ref="L15:L16" si="5">SUM(X15:Y15)</f>
        <v>93.867999999999995</v>
      </c>
      <c r="M15" s="90">
        <f t="shared" ref="M15:M16" si="6">L15*AB15</f>
        <v>101.89420665848918</v>
      </c>
      <c r="N15" s="90">
        <f t="shared" ref="N15:N16" si="7">SUM(Z15:AA15)</f>
        <v>94.125</v>
      </c>
      <c r="O15" s="90">
        <f t="shared" ref="O15:O16" si="8">N15*AB15</f>
        <v>102.17318150733257</v>
      </c>
      <c r="P15" s="39"/>
      <c r="Q15" s="39"/>
      <c r="R15" s="43">
        <v>60</v>
      </c>
      <c r="S15" s="44">
        <v>32.281999999999996</v>
      </c>
      <c r="T15" s="43">
        <v>60</v>
      </c>
      <c r="U15" s="76">
        <v>33.311999999999998</v>
      </c>
      <c r="V15" s="43">
        <v>60</v>
      </c>
      <c r="W15" s="68">
        <v>33.484000000000002</v>
      </c>
      <c r="X15" s="71">
        <v>60</v>
      </c>
      <c r="Y15" s="68">
        <v>33.868000000000002</v>
      </c>
      <c r="Z15" s="71">
        <v>60</v>
      </c>
      <c r="AA15" s="68">
        <v>34.125</v>
      </c>
      <c r="AB15" s="39">
        <f>F6/D6</f>
        <v>1.085505248417876</v>
      </c>
      <c r="AD15" s="2"/>
      <c r="AE15" s="2"/>
      <c r="AF15" s="2"/>
      <c r="AG15" s="2"/>
      <c r="AH15" s="2"/>
      <c r="AI15" s="2"/>
      <c r="AJ15" s="2"/>
      <c r="AK15" s="2"/>
    </row>
    <row r="16" spans="2:37" ht="16">
      <c r="B16" s="52">
        <v>98</v>
      </c>
      <c r="C16" s="53" t="s">
        <v>137</v>
      </c>
      <c r="D16" s="60">
        <v>5</v>
      </c>
      <c r="E16" s="54">
        <f t="shared" si="0"/>
        <v>101.2575578302921</v>
      </c>
      <c r="F16" s="54">
        <f t="shared" si="1"/>
        <v>92.536000000000001</v>
      </c>
      <c r="G16" s="54">
        <f>F16*AB16</f>
        <v>100.44831366759658</v>
      </c>
      <c r="H16" s="91">
        <f t="shared" si="2"/>
        <v>93.938999999999993</v>
      </c>
      <c r="I16" s="91">
        <f t="shared" si="3"/>
        <v>101.97127753112684</v>
      </c>
      <c r="J16" s="91">
        <f>SUM(V16:W16)</f>
        <v>94.676999999999992</v>
      </c>
      <c r="K16" s="91">
        <f t="shared" si="4"/>
        <v>102.77238040445924</v>
      </c>
      <c r="L16" s="91">
        <f t="shared" si="5"/>
        <v>93.61</v>
      </c>
      <c r="M16" s="91">
        <f t="shared" si="6"/>
        <v>101.61414630439737</v>
      </c>
      <c r="N16" s="91">
        <f t="shared" si="7"/>
        <v>93.882000000000005</v>
      </c>
      <c r="O16" s="91">
        <f t="shared" si="8"/>
        <v>101.90940373196703</v>
      </c>
      <c r="P16" s="39"/>
      <c r="Q16" s="39"/>
      <c r="R16" s="43">
        <v>60</v>
      </c>
      <c r="S16" s="44">
        <v>32.536000000000001</v>
      </c>
      <c r="T16" s="43">
        <v>60</v>
      </c>
      <c r="U16" s="76">
        <v>33.939</v>
      </c>
      <c r="V16" s="43">
        <v>60</v>
      </c>
      <c r="W16" s="68">
        <v>34.677</v>
      </c>
      <c r="X16" s="71">
        <v>60</v>
      </c>
      <c r="Y16" s="68">
        <v>33.61</v>
      </c>
      <c r="Z16" s="71">
        <v>60</v>
      </c>
      <c r="AA16" s="68">
        <v>33.881999999999998</v>
      </c>
      <c r="AB16" s="39">
        <f>F6/D6</f>
        <v>1.085505248417876</v>
      </c>
      <c r="AD16" s="2"/>
      <c r="AE16" s="2"/>
      <c r="AF16" s="2"/>
      <c r="AG16" s="2"/>
      <c r="AH16" s="2"/>
      <c r="AI16" s="2"/>
      <c r="AJ16" s="2"/>
      <c r="AK16" s="2"/>
    </row>
    <row r="17" spans="2:37" ht="17" customHeight="1" thickBot="1">
      <c r="B17" s="1"/>
      <c r="E17" s="1"/>
      <c r="F17" s="1"/>
      <c r="G17" s="1"/>
      <c r="H17" s="1"/>
      <c r="I17" s="1"/>
      <c r="J17" s="1"/>
      <c r="W17" s="72"/>
      <c r="X17" s="72"/>
      <c r="Y17" s="72"/>
      <c r="Z17" s="72"/>
      <c r="AA17" s="72"/>
      <c r="AD17" s="2"/>
      <c r="AE17" s="2"/>
      <c r="AF17" s="2"/>
      <c r="AG17" s="2"/>
      <c r="AH17" s="2"/>
      <c r="AI17" s="2"/>
      <c r="AJ17" s="2"/>
      <c r="AK17" s="2"/>
    </row>
    <row r="18" spans="2:37" ht="17" thickBot="1">
      <c r="B18" s="105" t="s">
        <v>65</v>
      </c>
      <c r="C18" s="106"/>
      <c r="D18" s="107" t="s">
        <v>68</v>
      </c>
      <c r="E18" s="108"/>
      <c r="G18" s="1"/>
      <c r="H18" s="1"/>
      <c r="I18" s="1"/>
      <c r="J18" s="1"/>
      <c r="W18" s="72"/>
      <c r="X18" s="72"/>
      <c r="Y18" s="72"/>
      <c r="Z18" s="72"/>
      <c r="AA18" s="72"/>
      <c r="AD18" s="2"/>
      <c r="AE18" s="2"/>
      <c r="AF18" s="2"/>
      <c r="AG18" s="2"/>
      <c r="AH18" s="2"/>
      <c r="AI18" s="2"/>
      <c r="AJ18" s="2"/>
      <c r="AK18" s="2"/>
    </row>
    <row r="19" spans="2:37" ht="17" thickBot="1">
      <c r="B19" s="105" t="s">
        <v>66</v>
      </c>
      <c r="C19" s="106"/>
      <c r="D19" s="107" t="s">
        <v>82</v>
      </c>
      <c r="E19" s="108"/>
      <c r="G19" s="1"/>
      <c r="H19" s="1"/>
      <c r="I19" s="1"/>
      <c r="J19" s="1"/>
      <c r="W19" s="72"/>
      <c r="X19" s="72"/>
      <c r="Y19" s="72"/>
      <c r="Z19" s="72"/>
      <c r="AA19" s="72"/>
      <c r="AD19" s="2"/>
      <c r="AE19" s="2"/>
      <c r="AF19" s="2"/>
      <c r="AG19" s="2"/>
      <c r="AH19" s="2"/>
      <c r="AI19" s="2"/>
      <c r="AJ19" s="2"/>
      <c r="AK19" s="2"/>
    </row>
    <row r="20" spans="2:37" ht="17" thickBot="1">
      <c r="B20" s="105" t="s">
        <v>63</v>
      </c>
      <c r="C20" s="106"/>
      <c r="D20" s="109">
        <f>AVERAGE(E27,E26)</f>
        <v>101.16583263680079</v>
      </c>
      <c r="E20" s="110"/>
      <c r="G20" s="1"/>
      <c r="H20" s="1"/>
      <c r="I20" s="1"/>
      <c r="J20" s="1"/>
      <c r="W20" s="72"/>
      <c r="X20" s="72"/>
      <c r="Y20" s="72"/>
      <c r="Z20" s="72"/>
      <c r="AA20" s="72"/>
      <c r="AD20" s="2"/>
      <c r="AE20" s="2"/>
      <c r="AF20" s="2"/>
      <c r="AG20" s="2"/>
      <c r="AH20" s="2"/>
      <c r="AI20" s="2"/>
      <c r="AJ20" s="2"/>
      <c r="AK20" s="2"/>
    </row>
    <row r="21" spans="2:37" ht="17" thickBot="1">
      <c r="B21" s="105" t="s">
        <v>64</v>
      </c>
      <c r="C21" s="106"/>
      <c r="D21" s="107" t="s">
        <v>113</v>
      </c>
      <c r="E21" s="108"/>
      <c r="G21" s="1"/>
      <c r="H21" s="1"/>
      <c r="I21" s="1"/>
      <c r="J21" s="1"/>
      <c r="W21" s="72"/>
      <c r="X21" s="72"/>
      <c r="Y21" s="72"/>
      <c r="Z21" s="72"/>
      <c r="AA21" s="72"/>
      <c r="AD21" s="2"/>
      <c r="AE21" s="2"/>
      <c r="AF21" s="2"/>
      <c r="AG21" s="2"/>
      <c r="AH21" s="2"/>
      <c r="AI21" s="2"/>
      <c r="AJ21" s="2"/>
      <c r="AK21" s="2"/>
    </row>
    <row r="22" spans="2:37" ht="5" customHeight="1">
      <c r="B22" s="1"/>
      <c r="E22" s="1"/>
      <c r="F22" s="1"/>
      <c r="G22" s="1"/>
      <c r="H22" s="1"/>
      <c r="I22" s="1"/>
      <c r="J22" s="1"/>
      <c r="W22" s="72"/>
      <c r="X22" s="72"/>
      <c r="Y22" s="72"/>
      <c r="Z22" s="72"/>
      <c r="AA22" s="72"/>
      <c r="AD22" s="2"/>
      <c r="AE22" s="2"/>
      <c r="AF22" s="2"/>
      <c r="AG22" s="2"/>
      <c r="AH22" s="2"/>
      <c r="AI22" s="2"/>
      <c r="AJ22" s="2"/>
      <c r="AK22" s="2"/>
    </row>
    <row r="23" spans="2:37" ht="17">
      <c r="B23" s="35" t="s">
        <v>48</v>
      </c>
      <c r="C23" s="35" t="s">
        <v>46</v>
      </c>
      <c r="D23" s="35" t="s">
        <v>69</v>
      </c>
      <c r="E23" s="35" t="s">
        <v>50</v>
      </c>
      <c r="F23" s="35" t="s">
        <v>51</v>
      </c>
      <c r="G23" s="35" t="s">
        <v>47</v>
      </c>
      <c r="H23" s="35" t="s">
        <v>52</v>
      </c>
      <c r="I23" s="35" t="s">
        <v>47</v>
      </c>
      <c r="J23" s="35" t="s">
        <v>53</v>
      </c>
      <c r="K23" s="35" t="s">
        <v>47</v>
      </c>
      <c r="L23" s="35" t="s">
        <v>54</v>
      </c>
      <c r="M23" s="35" t="s">
        <v>47</v>
      </c>
      <c r="N23" s="35" t="s">
        <v>55</v>
      </c>
      <c r="O23" s="35" t="s">
        <v>47</v>
      </c>
      <c r="P23" s="39"/>
      <c r="Q23" s="39"/>
      <c r="R23" s="39" t="s">
        <v>56</v>
      </c>
      <c r="S23" s="39"/>
      <c r="T23" s="39" t="s">
        <v>57</v>
      </c>
      <c r="U23" s="39"/>
      <c r="V23" s="39" t="s">
        <v>58</v>
      </c>
      <c r="W23" s="73"/>
      <c r="X23" s="73" t="s">
        <v>59</v>
      </c>
      <c r="Y23" s="73"/>
      <c r="Z23" s="73" t="s">
        <v>60</v>
      </c>
      <c r="AA23" s="73"/>
      <c r="AB23" s="39" t="s">
        <v>49</v>
      </c>
      <c r="AD23" s="2"/>
      <c r="AE23" s="2"/>
      <c r="AF23" s="2"/>
      <c r="AG23" s="2"/>
      <c r="AH23" s="2"/>
      <c r="AI23" s="2"/>
      <c r="AJ23" s="2"/>
      <c r="AK23" s="2"/>
    </row>
    <row r="24" spans="2:37" ht="16">
      <c r="B24" s="40">
        <v>5</v>
      </c>
      <c r="C24" s="41" t="s">
        <v>138</v>
      </c>
      <c r="D24" s="57">
        <v>7</v>
      </c>
      <c r="E24" s="42">
        <f>G24*0.5+I24*0.125+K24*0.125+M24*0.125+O24*0.125</f>
        <v>101.29202262192936</v>
      </c>
      <c r="F24" s="42">
        <f>SUM(R24:S24)</f>
        <v>92.759</v>
      </c>
      <c r="G24" s="42">
        <f>F24*AB24</f>
        <v>100.69038133799376</v>
      </c>
      <c r="H24" s="42">
        <f>SUM(T24:U24)</f>
        <v>93.706999999999994</v>
      </c>
      <c r="I24" s="42">
        <f>H24*AB24</f>
        <v>101.71944031349391</v>
      </c>
      <c r="J24" s="42">
        <f>SUM(V24:W24)</f>
        <v>94.277000000000001</v>
      </c>
      <c r="K24" s="42">
        <f>J24*AB24</f>
        <v>102.3381783050921</v>
      </c>
      <c r="L24" s="42">
        <f>SUM(X24:Y24)</f>
        <v>93.688000000000002</v>
      </c>
      <c r="M24" s="42">
        <f>L24*AB24</f>
        <v>101.69881571377397</v>
      </c>
      <c r="N24" s="42">
        <f>SUM(Z24:AA24)</f>
        <v>93.798000000000002</v>
      </c>
      <c r="O24" s="42">
        <f>N24*AB24</f>
        <v>101.81822129109993</v>
      </c>
      <c r="P24" s="39"/>
      <c r="Q24" s="39"/>
      <c r="R24" s="43">
        <v>60</v>
      </c>
      <c r="S24" s="44">
        <v>32.759</v>
      </c>
      <c r="T24" s="43">
        <v>60</v>
      </c>
      <c r="U24" s="44">
        <v>33.707000000000001</v>
      </c>
      <c r="V24" s="43">
        <v>60</v>
      </c>
      <c r="W24" s="68">
        <v>34.277000000000001</v>
      </c>
      <c r="X24" s="71">
        <v>60</v>
      </c>
      <c r="Y24" s="68">
        <v>33.688000000000002</v>
      </c>
      <c r="Z24" s="71">
        <v>60</v>
      </c>
      <c r="AA24" s="68">
        <v>33.798000000000002</v>
      </c>
      <c r="AB24" s="39">
        <f>F6/D6</f>
        <v>1.085505248417876</v>
      </c>
      <c r="AD24" s="2"/>
      <c r="AE24" s="2"/>
      <c r="AF24" s="2"/>
      <c r="AG24" s="2"/>
      <c r="AH24" s="2"/>
      <c r="AI24" s="2"/>
      <c r="AJ24" s="2"/>
      <c r="AK24" s="2"/>
    </row>
    <row r="25" spans="2:37" ht="16">
      <c r="B25" s="45">
        <v>7</v>
      </c>
      <c r="C25" s="36" t="s">
        <v>139</v>
      </c>
      <c r="D25" s="58">
        <v>16</v>
      </c>
      <c r="E25" s="46">
        <f t="shared" ref="E25:E27" si="9">G25*0.5+I25*0.125+K25*0.125+M25*0.125+O25*0.125</f>
        <v>103.2957296223527</v>
      </c>
      <c r="F25" s="46">
        <f t="shared" ref="F25:F27" si="10">SUM(R25:S25)</f>
        <v>95.478999999999999</v>
      </c>
      <c r="G25" s="46">
        <f>F25*AB25</f>
        <v>103.64295561369038</v>
      </c>
      <c r="H25" s="46">
        <f t="shared" ref="H25:H27" si="11">SUM(T25:U25)</f>
        <v>94.658999999999992</v>
      </c>
      <c r="I25" s="46">
        <f>H25*AB25</f>
        <v>102.75284130998772</v>
      </c>
      <c r="J25" s="46">
        <f t="shared" ref="J25:J27" si="12">SUM(V25:W25)</f>
        <v>94.948999999999998</v>
      </c>
      <c r="K25" s="46">
        <f>J25*AB25</f>
        <v>103.06763783202891</v>
      </c>
      <c r="L25" s="46">
        <f t="shared" ref="L25:L27" si="13">SUM(X25:Y25)</f>
        <v>94.63900000000001</v>
      </c>
      <c r="M25" s="46">
        <f>L25*AB25</f>
        <v>102.73113120501938</v>
      </c>
      <c r="N25" s="46">
        <f t="shared" ref="N25:N27" si="14">SUM(Z25:AA25)</f>
        <v>95.11</v>
      </c>
      <c r="O25" s="70">
        <f>N25*AB25</f>
        <v>103.24240417702418</v>
      </c>
      <c r="P25" s="39"/>
      <c r="Q25" s="39"/>
      <c r="R25" s="43">
        <v>60</v>
      </c>
      <c r="S25" s="44">
        <v>35.478999999999999</v>
      </c>
      <c r="T25" s="43">
        <v>60</v>
      </c>
      <c r="U25" s="68">
        <v>34.658999999999999</v>
      </c>
      <c r="V25" s="43">
        <v>60</v>
      </c>
      <c r="W25" s="68">
        <v>34.948999999999998</v>
      </c>
      <c r="X25" s="71">
        <v>60</v>
      </c>
      <c r="Y25" s="68">
        <v>34.639000000000003</v>
      </c>
      <c r="Z25" s="71">
        <v>60</v>
      </c>
      <c r="AA25" s="68">
        <v>35.11</v>
      </c>
      <c r="AB25" s="39">
        <f>F6/D6</f>
        <v>1.085505248417876</v>
      </c>
      <c r="AD25" s="2"/>
      <c r="AE25" s="2"/>
      <c r="AF25" s="2"/>
      <c r="AG25" s="2"/>
      <c r="AH25" s="2"/>
      <c r="AI25" s="2"/>
      <c r="AJ25" s="2"/>
      <c r="AK25" s="2"/>
    </row>
    <row r="26" spans="2:37" ht="16">
      <c r="B26" s="40">
        <v>8</v>
      </c>
      <c r="C26" s="41" t="s">
        <v>140</v>
      </c>
      <c r="D26" s="57">
        <v>4</v>
      </c>
      <c r="E26" s="42">
        <f t="shared" si="9"/>
        <v>101.24439607915504</v>
      </c>
      <c r="F26" s="42">
        <f t="shared" si="10"/>
        <v>92.396000000000001</v>
      </c>
      <c r="G26" s="42">
        <f>F26*AB26</f>
        <v>100.29634293281806</v>
      </c>
      <c r="H26" s="42">
        <f t="shared" si="11"/>
        <v>94.173000000000002</v>
      </c>
      <c r="I26" s="42">
        <f>H26*AB26</f>
        <v>102.22528575925664</v>
      </c>
      <c r="J26" s="42">
        <f t="shared" si="12"/>
        <v>94.504999999999995</v>
      </c>
      <c r="K26" s="42">
        <f>J26*AB26</f>
        <v>102.58567350173136</v>
      </c>
      <c r="L26" s="42">
        <f t="shared" si="13"/>
        <v>93.844999999999999</v>
      </c>
      <c r="M26" s="42">
        <f>L26*AB26</f>
        <v>101.86924003777557</v>
      </c>
      <c r="N26" s="42">
        <f t="shared" si="14"/>
        <v>94.048000000000002</v>
      </c>
      <c r="O26" s="69">
        <f>N26*AB26</f>
        <v>102.0895976032044</v>
      </c>
      <c r="P26" s="39"/>
      <c r="Q26" s="39"/>
      <c r="R26" s="43">
        <v>60</v>
      </c>
      <c r="S26" s="44">
        <v>32.396000000000001</v>
      </c>
      <c r="T26" s="43">
        <v>60</v>
      </c>
      <c r="U26" s="68">
        <v>34.173000000000002</v>
      </c>
      <c r="V26" s="43">
        <v>60</v>
      </c>
      <c r="W26" s="68">
        <v>34.505000000000003</v>
      </c>
      <c r="X26" s="71">
        <v>60</v>
      </c>
      <c r="Y26" s="68">
        <v>33.844999999999999</v>
      </c>
      <c r="Z26" s="71">
        <v>60</v>
      </c>
      <c r="AA26" s="68">
        <v>34.048000000000002</v>
      </c>
      <c r="AB26" s="39">
        <f>F6/D6</f>
        <v>1.085505248417876</v>
      </c>
      <c r="AD26" s="2"/>
      <c r="AE26" s="2"/>
      <c r="AF26" s="2"/>
      <c r="AG26" s="2"/>
      <c r="AH26" s="2"/>
      <c r="AI26" s="2"/>
      <c r="AJ26" s="2"/>
      <c r="AK26" s="2"/>
    </row>
    <row r="27" spans="2:37" ht="16">
      <c r="B27" s="47">
        <v>9</v>
      </c>
      <c r="C27" s="48" t="s">
        <v>141</v>
      </c>
      <c r="D27" s="59">
        <v>3</v>
      </c>
      <c r="E27" s="49">
        <f t="shared" si="9"/>
        <v>101.08726919444655</v>
      </c>
      <c r="F27" s="49">
        <f t="shared" si="10"/>
        <v>92.12299999999999</v>
      </c>
      <c r="G27" s="49">
        <f>F27*AB27</f>
        <v>99.999999999999986</v>
      </c>
      <c r="H27" s="82">
        <f t="shared" si="11"/>
        <v>93.706999999999994</v>
      </c>
      <c r="I27" s="82">
        <f>H27*AB27</f>
        <v>101.71944031349391</v>
      </c>
      <c r="J27" s="82">
        <f t="shared" si="12"/>
        <v>94.277000000000001</v>
      </c>
      <c r="K27" s="82">
        <f>J27*AB27</f>
        <v>102.3381783050921</v>
      </c>
      <c r="L27" s="49">
        <f t="shared" si="13"/>
        <v>94.222000000000008</v>
      </c>
      <c r="M27" s="49">
        <f>L27*AB27</f>
        <v>102.27847551642913</v>
      </c>
      <c r="N27" s="49">
        <f t="shared" si="14"/>
        <v>94.299000000000007</v>
      </c>
      <c r="O27" s="49">
        <f>N27*AB27</f>
        <v>102.3620594205573</v>
      </c>
      <c r="P27" s="39"/>
      <c r="Q27" s="39"/>
      <c r="R27" s="43">
        <v>60</v>
      </c>
      <c r="S27" s="44">
        <v>32.122999999999998</v>
      </c>
      <c r="T27" s="43">
        <v>60</v>
      </c>
      <c r="U27" s="92">
        <v>33.707000000000001</v>
      </c>
      <c r="V27" s="43">
        <v>60</v>
      </c>
      <c r="W27" s="92">
        <v>34.277000000000001</v>
      </c>
      <c r="X27" s="71">
        <v>60</v>
      </c>
      <c r="Y27" s="68">
        <v>34.222000000000001</v>
      </c>
      <c r="Z27" s="71">
        <v>60</v>
      </c>
      <c r="AA27" s="68">
        <v>34.298999999999999</v>
      </c>
      <c r="AB27" s="39">
        <f>F6/D6</f>
        <v>1.085505248417876</v>
      </c>
      <c r="AD27" s="2"/>
      <c r="AE27" s="2"/>
      <c r="AF27" s="2"/>
      <c r="AG27" s="2"/>
      <c r="AH27" s="2"/>
      <c r="AI27" s="2"/>
      <c r="AJ27" s="2"/>
      <c r="AK27" s="2"/>
    </row>
    <row r="28" spans="2:37" ht="16" thickBot="1">
      <c r="B28" s="1"/>
      <c r="E28" s="1"/>
      <c r="F28" s="1"/>
      <c r="G28" s="1"/>
      <c r="H28" s="1"/>
      <c r="I28" s="1"/>
      <c r="J28" s="1"/>
      <c r="W28" s="72"/>
      <c r="X28" s="72"/>
      <c r="Y28" s="72"/>
      <c r="Z28" s="72"/>
      <c r="AA28" s="72"/>
      <c r="AD28" s="2"/>
      <c r="AE28" s="2"/>
      <c r="AF28" s="2"/>
      <c r="AG28" s="2"/>
      <c r="AH28" s="2"/>
      <c r="AI28" s="2"/>
      <c r="AJ28" s="2"/>
      <c r="AK28" s="2"/>
    </row>
    <row r="29" spans="2:37" ht="17" thickBot="1">
      <c r="B29" s="105" t="s">
        <v>65</v>
      </c>
      <c r="C29" s="106"/>
      <c r="D29" s="107" t="s">
        <v>62</v>
      </c>
      <c r="E29" s="111"/>
      <c r="F29" s="55"/>
      <c r="H29" s="1"/>
      <c r="I29" s="1"/>
      <c r="J29" s="1"/>
      <c r="W29" s="72"/>
      <c r="X29" s="72"/>
      <c r="Y29" s="72"/>
      <c r="Z29" s="72"/>
      <c r="AA29" s="72"/>
      <c r="AD29" s="2"/>
      <c r="AE29" s="2"/>
      <c r="AF29" s="2"/>
      <c r="AG29" s="2"/>
      <c r="AH29" s="2"/>
      <c r="AI29" s="2"/>
      <c r="AJ29" s="2"/>
      <c r="AK29" s="2"/>
    </row>
    <row r="30" spans="2:37" ht="17" thickBot="1">
      <c r="B30" s="105" t="s">
        <v>66</v>
      </c>
      <c r="C30" s="106"/>
      <c r="D30" s="107" t="s">
        <v>83</v>
      </c>
      <c r="E30" s="111"/>
      <c r="F30" s="55"/>
      <c r="G30" s="1"/>
      <c r="H30" s="1"/>
      <c r="I30" s="1"/>
      <c r="J30" s="1"/>
      <c r="W30" s="72"/>
      <c r="X30" s="72"/>
      <c r="Y30" s="72"/>
      <c r="Z30" s="72"/>
      <c r="AA30" s="72"/>
      <c r="AD30" s="2"/>
      <c r="AE30" s="2"/>
      <c r="AF30" s="2"/>
      <c r="AG30" s="2"/>
      <c r="AH30" s="2"/>
      <c r="AI30" s="2"/>
      <c r="AJ30" s="2"/>
      <c r="AK30" s="2"/>
    </row>
    <row r="31" spans="2:37" ht="18" customHeight="1" thickBot="1">
      <c r="B31" s="105" t="s">
        <v>63</v>
      </c>
      <c r="C31" s="106"/>
      <c r="D31" s="109">
        <f>AVERAGE(E36,E38)</f>
        <v>101.68395786068623</v>
      </c>
      <c r="E31" s="112"/>
      <c r="F31" s="56"/>
      <c r="G31" s="1"/>
      <c r="H31" s="1"/>
      <c r="I31" s="1"/>
      <c r="J31" s="1"/>
      <c r="W31" s="72"/>
      <c r="X31" s="72"/>
      <c r="Y31" s="72"/>
      <c r="Z31" s="72"/>
      <c r="AA31" s="72"/>
      <c r="AD31" s="2"/>
      <c r="AE31" s="2"/>
      <c r="AF31" s="2"/>
      <c r="AG31" s="2"/>
      <c r="AH31" s="2"/>
      <c r="AI31" s="2"/>
      <c r="AJ31" s="2"/>
      <c r="AK31" s="2"/>
    </row>
    <row r="32" spans="2:37" ht="16" customHeight="1" thickBot="1">
      <c r="B32" s="105" t="s">
        <v>64</v>
      </c>
      <c r="C32" s="106"/>
      <c r="D32" s="107" t="s">
        <v>113</v>
      </c>
      <c r="E32" s="111"/>
      <c r="F32" s="55"/>
      <c r="G32" s="1"/>
      <c r="H32" s="1"/>
      <c r="I32" s="1"/>
      <c r="J32" s="1"/>
      <c r="W32" s="72"/>
      <c r="X32" s="72"/>
      <c r="Y32" s="72"/>
      <c r="Z32" s="72"/>
      <c r="AA32" s="72"/>
      <c r="AD32" s="2"/>
      <c r="AE32" s="2"/>
      <c r="AF32" s="2"/>
      <c r="AG32" s="2"/>
      <c r="AH32" s="2"/>
      <c r="AI32" s="2"/>
      <c r="AJ32" s="2"/>
      <c r="AK32" s="2"/>
    </row>
    <row r="33" spans="2:37" ht="5" customHeight="1">
      <c r="B33" s="1"/>
      <c r="E33" s="1"/>
      <c r="F33" s="1"/>
      <c r="G33" s="1"/>
      <c r="H33" s="1"/>
      <c r="I33" s="1"/>
      <c r="J33" s="1"/>
      <c r="W33" s="72"/>
      <c r="X33" s="72"/>
      <c r="Y33" s="72"/>
      <c r="Z33" s="72"/>
      <c r="AA33" s="72"/>
      <c r="AD33" s="2"/>
      <c r="AE33" s="2"/>
      <c r="AF33" s="2"/>
      <c r="AG33" s="2"/>
      <c r="AH33" s="2"/>
      <c r="AI33" s="2"/>
      <c r="AJ33" s="2"/>
      <c r="AK33" s="2"/>
    </row>
    <row r="34" spans="2:37" ht="17">
      <c r="B34" s="35" t="s">
        <v>48</v>
      </c>
      <c r="C34" s="35" t="s">
        <v>46</v>
      </c>
      <c r="D34" s="35" t="s">
        <v>69</v>
      </c>
      <c r="E34" s="35" t="s">
        <v>50</v>
      </c>
      <c r="F34" s="35" t="s">
        <v>51</v>
      </c>
      <c r="G34" s="35" t="s">
        <v>47</v>
      </c>
      <c r="H34" s="35" t="s">
        <v>52</v>
      </c>
      <c r="I34" s="35" t="s">
        <v>47</v>
      </c>
      <c r="J34" s="35" t="s">
        <v>53</v>
      </c>
      <c r="K34" s="35" t="s">
        <v>47</v>
      </c>
      <c r="L34" s="35" t="s">
        <v>54</v>
      </c>
      <c r="M34" s="35" t="s">
        <v>47</v>
      </c>
      <c r="N34" s="35" t="s">
        <v>55</v>
      </c>
      <c r="O34" s="35" t="s">
        <v>47</v>
      </c>
      <c r="P34" s="39"/>
      <c r="Q34" s="39"/>
      <c r="R34" s="39" t="s">
        <v>56</v>
      </c>
      <c r="S34" s="39"/>
      <c r="T34" s="39" t="s">
        <v>57</v>
      </c>
      <c r="U34" s="39"/>
      <c r="V34" s="39" t="s">
        <v>58</v>
      </c>
      <c r="W34" s="73"/>
      <c r="X34" s="73" t="s">
        <v>59</v>
      </c>
      <c r="Y34" s="73"/>
      <c r="Z34" s="73" t="s">
        <v>60</v>
      </c>
      <c r="AA34" s="73"/>
      <c r="AB34" s="39" t="s">
        <v>49</v>
      </c>
      <c r="AD34" s="2"/>
      <c r="AE34" s="2"/>
      <c r="AF34" s="2"/>
      <c r="AG34" s="2"/>
      <c r="AH34" s="2"/>
      <c r="AI34" s="2"/>
      <c r="AJ34" s="2"/>
      <c r="AK34" s="2"/>
    </row>
    <row r="35" spans="2:37" ht="16">
      <c r="B35" s="40">
        <v>2</v>
      </c>
      <c r="C35" s="41" t="s">
        <v>155</v>
      </c>
      <c r="D35" s="41">
        <v>14</v>
      </c>
      <c r="E35" s="42">
        <f>G35*0.5+I35*0.125+K35*0.125+M35*0.125+O35*0.125</f>
        <v>102.36490887183439</v>
      </c>
      <c r="F35" s="42">
        <f>SUM(R35:S35)</f>
        <v>93.728999999999999</v>
      </c>
      <c r="G35" s="42">
        <f>F35*AB35</f>
        <v>101.74332142895909</v>
      </c>
      <c r="H35" s="42">
        <f>SUM(T35:U35)</f>
        <v>95.263000000000005</v>
      </c>
      <c r="I35" s="42">
        <f>H35*AB35</f>
        <v>103.40848648003212</v>
      </c>
      <c r="J35" s="42">
        <f>SUM(V35:W35)</f>
        <v>95.301000000000002</v>
      </c>
      <c r="K35" s="42">
        <f>J35*AB35</f>
        <v>103.449735679472</v>
      </c>
      <c r="L35" s="42">
        <f>SUM(X35:Y35)</f>
        <v>94.433999999999997</v>
      </c>
      <c r="M35" s="42">
        <f>L35*AB35</f>
        <v>102.5086026290937</v>
      </c>
      <c r="N35" s="42">
        <f>SUM(Z35:AA35)</f>
        <v>94.498999999999995</v>
      </c>
      <c r="O35" s="42">
        <f>N35*AB35</f>
        <v>102.57916047024086</v>
      </c>
      <c r="P35" s="39"/>
      <c r="Q35" s="39"/>
      <c r="R35" s="43">
        <v>60</v>
      </c>
      <c r="S35" s="44">
        <v>33.728999999999999</v>
      </c>
      <c r="T35" s="43">
        <v>60</v>
      </c>
      <c r="U35" s="44">
        <v>35.262999999999998</v>
      </c>
      <c r="V35" s="43">
        <v>60</v>
      </c>
      <c r="W35" s="68">
        <v>35.301000000000002</v>
      </c>
      <c r="X35" s="71">
        <v>60</v>
      </c>
      <c r="Y35" s="68">
        <v>34.433999999999997</v>
      </c>
      <c r="Z35" s="71">
        <v>60</v>
      </c>
      <c r="AA35" s="68">
        <v>34.499000000000002</v>
      </c>
      <c r="AB35" s="39">
        <f>F6/D6</f>
        <v>1.085505248417876</v>
      </c>
      <c r="AD35" s="2"/>
      <c r="AE35" s="2"/>
      <c r="AF35" s="2"/>
      <c r="AG35" s="2"/>
      <c r="AH35" s="2"/>
      <c r="AI35" s="2"/>
      <c r="AJ35" s="2"/>
      <c r="AK35" s="2"/>
    </row>
    <row r="36" spans="2:37" ht="16">
      <c r="B36" s="45">
        <v>11</v>
      </c>
      <c r="C36" s="36" t="s">
        <v>143</v>
      </c>
      <c r="D36" s="61">
        <v>10</v>
      </c>
      <c r="E36" s="46">
        <f t="shared" ref="E36:E38" si="15">G36*0.5+I36*0.125+K36*0.125+M36*0.125+O36*0.125</f>
        <v>101.66448661029276</v>
      </c>
      <c r="F36" s="46">
        <f t="shared" ref="F36:F38" si="16">SUM(R36:S36)</f>
        <v>93.033999999999992</v>
      </c>
      <c r="G36" s="46">
        <f>F36*AB36</f>
        <v>100.98889528130867</v>
      </c>
      <c r="H36" s="79">
        <f t="shared" ref="H36:H38" si="17">SUM(T36:U36)</f>
        <v>94.603000000000009</v>
      </c>
      <c r="I36" s="79">
        <f>H36*AB36</f>
        <v>102.69205301607633</v>
      </c>
      <c r="J36" s="79">
        <f t="shared" ref="J36:J38" si="18">SUM(V36:W36)</f>
        <v>94.777000000000001</v>
      </c>
      <c r="K36" s="79">
        <f>J36*AB36</f>
        <v>102.88093092930103</v>
      </c>
      <c r="L36" s="46">
        <f t="shared" ref="L36:L38" si="19">SUM(X36:Y36)</f>
        <v>93.778999999999996</v>
      </c>
      <c r="M36" s="46">
        <f>L36*AB36</f>
        <v>101.79759669137999</v>
      </c>
      <c r="N36" s="46">
        <f t="shared" ref="N36:N38" si="20">SUM(Z36:AA36)</f>
        <v>93.956000000000003</v>
      </c>
      <c r="O36" s="46">
        <f>N36*AB36</f>
        <v>101.98973112034996</v>
      </c>
      <c r="P36" s="39"/>
      <c r="Q36" s="39"/>
      <c r="R36" s="43">
        <v>60</v>
      </c>
      <c r="S36" s="44">
        <v>33.033999999999999</v>
      </c>
      <c r="T36" s="43">
        <v>60</v>
      </c>
      <c r="U36" s="92">
        <v>34.603000000000002</v>
      </c>
      <c r="V36" s="43">
        <v>60</v>
      </c>
      <c r="W36" s="92">
        <v>34.777000000000001</v>
      </c>
      <c r="X36" s="71">
        <v>60</v>
      </c>
      <c r="Y36" s="68">
        <v>33.779000000000003</v>
      </c>
      <c r="Z36" s="71">
        <v>60</v>
      </c>
      <c r="AA36" s="68">
        <v>33.956000000000003</v>
      </c>
      <c r="AB36" s="39">
        <f>F6/D6</f>
        <v>1.085505248417876</v>
      </c>
      <c r="AD36" s="2"/>
      <c r="AE36" s="2"/>
      <c r="AF36" s="2"/>
      <c r="AG36" s="2"/>
      <c r="AH36" s="2"/>
      <c r="AI36" s="2"/>
      <c r="AJ36" s="2"/>
      <c r="AK36" s="2"/>
    </row>
    <row r="37" spans="2:37" ht="16">
      <c r="B37" s="40">
        <v>16</v>
      </c>
      <c r="C37" s="41" t="s">
        <v>156</v>
      </c>
      <c r="D37" s="41">
        <v>15</v>
      </c>
      <c r="E37" s="42">
        <f t="shared" si="15"/>
        <v>102.72068321700334</v>
      </c>
      <c r="F37" s="42">
        <f t="shared" si="16"/>
        <v>94.507000000000005</v>
      </c>
      <c r="G37" s="42">
        <f>F37*AB37</f>
        <v>102.58784451222822</v>
      </c>
      <c r="H37" s="42">
        <f t="shared" si="17"/>
        <v>94.938000000000002</v>
      </c>
      <c r="I37" s="42">
        <f>H37*AB37</f>
        <v>103.05569727429631</v>
      </c>
      <c r="J37" s="42">
        <f t="shared" si="18"/>
        <v>95.347999999999999</v>
      </c>
      <c r="K37" s="42">
        <f>J37*AB37</f>
        <v>103.50075442614764</v>
      </c>
      <c r="L37" s="42">
        <f t="shared" si="19"/>
        <v>94.320999999999998</v>
      </c>
      <c r="M37" s="42">
        <f>L37*AB37</f>
        <v>102.38594053602247</v>
      </c>
      <c r="N37" s="42">
        <f t="shared" si="20"/>
        <v>94.4</v>
      </c>
      <c r="O37" s="69">
        <f>N37*AB37</f>
        <v>102.4716954506475</v>
      </c>
      <c r="P37" s="39"/>
      <c r="Q37" s="39"/>
      <c r="R37" s="43">
        <v>60</v>
      </c>
      <c r="S37" s="44">
        <v>34.506999999999998</v>
      </c>
      <c r="T37" s="43">
        <v>60</v>
      </c>
      <c r="U37" s="44">
        <v>34.938000000000002</v>
      </c>
      <c r="V37" s="43">
        <v>60</v>
      </c>
      <c r="W37" s="68">
        <v>35.347999999999999</v>
      </c>
      <c r="X37" s="71">
        <v>60</v>
      </c>
      <c r="Y37" s="68">
        <v>34.320999999999998</v>
      </c>
      <c r="Z37" s="71">
        <v>60</v>
      </c>
      <c r="AA37" s="68">
        <v>34.4</v>
      </c>
      <c r="AB37" s="39">
        <f>F6/D6</f>
        <v>1.085505248417876</v>
      </c>
      <c r="AD37" s="2"/>
      <c r="AE37" s="2"/>
      <c r="AF37" s="2"/>
      <c r="AG37" s="2"/>
      <c r="AH37" s="2"/>
      <c r="AI37" s="2"/>
      <c r="AJ37" s="2"/>
      <c r="AK37" s="2"/>
    </row>
    <row r="38" spans="2:37" ht="16">
      <c r="B38" s="47">
        <v>22</v>
      </c>
      <c r="C38" s="48" t="s">
        <v>157</v>
      </c>
      <c r="D38" s="48">
        <v>12</v>
      </c>
      <c r="E38" s="49">
        <f t="shared" si="15"/>
        <v>101.70342911107973</v>
      </c>
      <c r="F38" s="49">
        <f t="shared" si="16"/>
        <v>93.031999999999996</v>
      </c>
      <c r="G38" s="49">
        <f>F38*AB38</f>
        <v>100.98672427081183</v>
      </c>
      <c r="H38" s="49">
        <f t="shared" si="17"/>
        <v>94.603000000000009</v>
      </c>
      <c r="I38" s="49">
        <f>H38*AB38</f>
        <v>102.69205301607633</v>
      </c>
      <c r="J38" s="49">
        <f t="shared" si="18"/>
        <v>94.777000000000001</v>
      </c>
      <c r="K38" s="49">
        <f>J38*AB38</f>
        <v>102.88093092930103</v>
      </c>
      <c r="L38" s="49">
        <f t="shared" si="19"/>
        <v>93.962999999999994</v>
      </c>
      <c r="M38" s="49">
        <f>L38*AB38</f>
        <v>101.99732965708887</v>
      </c>
      <c r="N38" s="49">
        <f t="shared" si="20"/>
        <v>94.067000000000007</v>
      </c>
      <c r="O38" s="49">
        <f>N38*AB38</f>
        <v>102.11022220292435</v>
      </c>
      <c r="P38" s="39"/>
      <c r="Q38" s="39"/>
      <c r="R38" s="43">
        <v>60</v>
      </c>
      <c r="S38" s="44">
        <v>33.031999999999996</v>
      </c>
      <c r="T38" s="43">
        <v>60</v>
      </c>
      <c r="U38" s="44">
        <v>34.603000000000002</v>
      </c>
      <c r="V38" s="43">
        <v>60</v>
      </c>
      <c r="W38" s="68">
        <v>34.777000000000001</v>
      </c>
      <c r="X38" s="71">
        <v>60</v>
      </c>
      <c r="Y38" s="68">
        <v>33.963000000000001</v>
      </c>
      <c r="Z38" s="71">
        <v>60</v>
      </c>
      <c r="AA38" s="68">
        <v>34.067</v>
      </c>
      <c r="AB38" s="39">
        <f>F6/D6</f>
        <v>1.085505248417876</v>
      </c>
      <c r="AD38" s="2"/>
      <c r="AE38" s="2"/>
      <c r="AF38" s="2"/>
      <c r="AG38" s="2"/>
      <c r="AH38" s="2"/>
      <c r="AI38" s="2"/>
      <c r="AJ38" s="2"/>
      <c r="AK38" s="2"/>
    </row>
    <row r="39" spans="2:37" ht="17" customHeight="1" thickBot="1">
      <c r="B39" s="50"/>
      <c r="C39" s="50"/>
      <c r="D39" s="51"/>
      <c r="E39" s="1"/>
      <c r="F39" s="1"/>
      <c r="G39" s="1"/>
      <c r="H39" s="1"/>
      <c r="I39" s="1"/>
      <c r="J39" s="1"/>
      <c r="W39" s="72"/>
      <c r="X39" s="72"/>
      <c r="Y39" s="72"/>
      <c r="Z39" s="72"/>
      <c r="AA39" s="72"/>
      <c r="AD39" s="2"/>
      <c r="AE39" s="2"/>
      <c r="AF39" s="2"/>
      <c r="AG39" s="2"/>
      <c r="AH39" s="2"/>
      <c r="AI39" s="2"/>
      <c r="AJ39" s="2"/>
      <c r="AK39" s="2"/>
    </row>
    <row r="40" spans="2:37" ht="17" thickBot="1">
      <c r="B40" s="105" t="s">
        <v>65</v>
      </c>
      <c r="C40" s="106"/>
      <c r="D40" s="107" t="s">
        <v>67</v>
      </c>
      <c r="E40" s="108"/>
      <c r="G40" s="1"/>
      <c r="H40" s="1"/>
      <c r="I40" s="1"/>
      <c r="J40" s="1"/>
      <c r="W40" s="72"/>
      <c r="X40" s="72"/>
      <c r="Y40" s="72"/>
      <c r="Z40" s="72"/>
      <c r="AA40" s="72"/>
      <c r="AD40" s="2"/>
      <c r="AE40" s="2"/>
      <c r="AF40" s="2"/>
      <c r="AG40" s="2"/>
      <c r="AH40" s="2"/>
      <c r="AI40" s="2"/>
      <c r="AJ40" s="2"/>
      <c r="AK40" s="2"/>
    </row>
    <row r="41" spans="2:37" ht="17" thickBot="1">
      <c r="B41" s="105" t="s">
        <v>66</v>
      </c>
      <c r="C41" s="106"/>
      <c r="D41" s="107" t="s">
        <v>94</v>
      </c>
      <c r="E41" s="108"/>
      <c r="G41" s="1"/>
      <c r="H41" s="1"/>
      <c r="I41" s="1"/>
      <c r="J41" s="1"/>
      <c r="W41" s="72"/>
      <c r="X41" s="72"/>
      <c r="Y41" s="72"/>
      <c r="Z41" s="72"/>
      <c r="AA41" s="72"/>
      <c r="AD41" s="2"/>
      <c r="AE41" s="2"/>
      <c r="AF41" s="2"/>
      <c r="AG41" s="2"/>
      <c r="AH41" s="2"/>
      <c r="AI41" s="2"/>
      <c r="AJ41" s="2"/>
      <c r="AK41" s="2"/>
    </row>
    <row r="42" spans="2:37" ht="17" thickBot="1">
      <c r="B42" s="105" t="s">
        <v>63</v>
      </c>
      <c r="C42" s="106"/>
      <c r="D42" s="109">
        <f>AVERAGE(E48,E47)</f>
        <v>101.33768168644094</v>
      </c>
      <c r="E42" s="110"/>
      <c r="G42" s="1"/>
      <c r="H42" s="1"/>
      <c r="I42" s="1"/>
      <c r="J42" s="1"/>
      <c r="W42" s="72"/>
      <c r="X42" s="72"/>
      <c r="Y42" s="72"/>
      <c r="Z42" s="72"/>
      <c r="AA42" s="72"/>
      <c r="AD42" s="2"/>
      <c r="AE42" s="2"/>
      <c r="AF42" s="2"/>
      <c r="AG42" s="2"/>
      <c r="AH42" s="2"/>
      <c r="AI42" s="2"/>
      <c r="AJ42" s="2"/>
      <c r="AK42" s="2"/>
    </row>
    <row r="43" spans="2:37" ht="17" thickBot="1">
      <c r="B43" s="105" t="s">
        <v>64</v>
      </c>
      <c r="C43" s="106"/>
      <c r="D43" s="107" t="s">
        <v>113</v>
      </c>
      <c r="E43" s="108"/>
      <c r="G43" s="1"/>
      <c r="H43" s="1"/>
      <c r="I43" s="1"/>
      <c r="J43" s="1"/>
      <c r="W43" s="72"/>
      <c r="X43" s="72"/>
      <c r="Y43" s="72"/>
      <c r="Z43" s="72"/>
      <c r="AA43" s="72"/>
      <c r="AD43" s="2"/>
      <c r="AE43" s="2"/>
      <c r="AF43" s="2"/>
      <c r="AG43" s="2"/>
      <c r="AH43" s="2"/>
      <c r="AI43" s="2"/>
      <c r="AJ43" s="2"/>
      <c r="AK43" s="2"/>
    </row>
    <row r="44" spans="2:37" ht="5" customHeight="1">
      <c r="B44" s="1"/>
      <c r="E44" s="1"/>
      <c r="F44" s="1"/>
      <c r="G44" s="1"/>
      <c r="H44" s="1"/>
      <c r="I44" s="1"/>
      <c r="J44" s="1"/>
      <c r="W44" s="72"/>
      <c r="X44" s="72"/>
      <c r="Y44" s="72"/>
      <c r="Z44" s="72"/>
      <c r="AA44" s="72"/>
      <c r="AD44" s="2"/>
      <c r="AE44" s="2"/>
      <c r="AF44" s="2"/>
      <c r="AG44" s="2"/>
      <c r="AH44" s="2"/>
      <c r="AI44" s="2"/>
      <c r="AJ44" s="2"/>
      <c r="AK44" s="2"/>
    </row>
    <row r="45" spans="2:37" ht="17">
      <c r="B45" s="35" t="s">
        <v>48</v>
      </c>
      <c r="C45" s="35" t="s">
        <v>46</v>
      </c>
      <c r="D45" s="35" t="s">
        <v>69</v>
      </c>
      <c r="E45" s="35" t="s">
        <v>50</v>
      </c>
      <c r="F45" s="35" t="s">
        <v>51</v>
      </c>
      <c r="G45" s="35" t="s">
        <v>47</v>
      </c>
      <c r="H45" s="35" t="s">
        <v>52</v>
      </c>
      <c r="I45" s="35" t="s">
        <v>47</v>
      </c>
      <c r="J45" s="35" t="s">
        <v>53</v>
      </c>
      <c r="K45" s="35" t="s">
        <v>47</v>
      </c>
      <c r="L45" s="35" t="s">
        <v>54</v>
      </c>
      <c r="M45" s="35" t="s">
        <v>47</v>
      </c>
      <c r="N45" s="35" t="s">
        <v>55</v>
      </c>
      <c r="O45" s="35" t="s">
        <v>47</v>
      </c>
      <c r="P45" s="39"/>
      <c r="Q45" s="39"/>
      <c r="R45" s="39" t="s">
        <v>56</v>
      </c>
      <c r="S45" s="39"/>
      <c r="T45" s="39" t="s">
        <v>57</v>
      </c>
      <c r="U45" s="39"/>
      <c r="V45" s="39" t="s">
        <v>58</v>
      </c>
      <c r="W45" s="73"/>
      <c r="X45" s="73" t="s">
        <v>59</v>
      </c>
      <c r="Y45" s="73"/>
      <c r="Z45" s="73" t="s">
        <v>60</v>
      </c>
      <c r="AA45" s="73"/>
      <c r="AB45" s="39" t="s">
        <v>49</v>
      </c>
      <c r="AD45" s="2"/>
      <c r="AE45" s="2"/>
      <c r="AF45" s="2"/>
      <c r="AG45" s="2"/>
      <c r="AH45" s="2"/>
      <c r="AI45" s="2"/>
      <c r="AJ45" s="2"/>
      <c r="AK45" s="2"/>
    </row>
    <row r="46" spans="2:37" ht="16">
      <c r="B46" s="40">
        <v>33</v>
      </c>
      <c r="C46" s="41" t="s">
        <v>89</v>
      </c>
      <c r="D46" s="57">
        <v>11</v>
      </c>
      <c r="E46" s="42">
        <f>G46*0.5+I46*0.125+K46*0.125+M46*0.125+O46*0.125</f>
        <v>101.70030828349054</v>
      </c>
      <c r="F46" s="42">
        <f>SUM(R46:S46)</f>
        <v>93.037999999999997</v>
      </c>
      <c r="G46" s="42">
        <f>F46*AB46</f>
        <v>100.99323730230235</v>
      </c>
      <c r="H46" s="42">
        <f>SUM(T46:U46)</f>
        <v>94.307999999999993</v>
      </c>
      <c r="I46" s="42">
        <f>H46*AB46</f>
        <v>102.37182896779304</v>
      </c>
      <c r="J46" s="42">
        <f>SUM(V46:W46)</f>
        <v>94.945999999999998</v>
      </c>
      <c r="K46" s="42">
        <f>J46*AB46</f>
        <v>103.06438131628366</v>
      </c>
      <c r="L46" s="42">
        <f>SUM(X46:Y46)</f>
        <v>94.039000000000001</v>
      </c>
      <c r="M46" s="42">
        <f>L46*AB46</f>
        <v>102.07982805596865</v>
      </c>
      <c r="N46" s="42">
        <f>SUM(Z46:AA46)</f>
        <v>94.07</v>
      </c>
      <c r="O46" s="42">
        <f>N46*AB46</f>
        <v>102.11347871866958</v>
      </c>
      <c r="P46" s="39"/>
      <c r="Q46" s="39"/>
      <c r="R46" s="43">
        <v>60</v>
      </c>
      <c r="S46" s="44">
        <v>33.037999999999997</v>
      </c>
      <c r="T46" s="43">
        <v>60</v>
      </c>
      <c r="U46" s="68">
        <v>34.308</v>
      </c>
      <c r="V46" s="43">
        <v>60</v>
      </c>
      <c r="W46" s="68">
        <v>34.945999999999998</v>
      </c>
      <c r="X46" s="71">
        <v>60</v>
      </c>
      <c r="Y46" s="68">
        <v>34.039000000000001</v>
      </c>
      <c r="Z46" s="71">
        <v>60</v>
      </c>
      <c r="AA46" s="68">
        <v>34.07</v>
      </c>
      <c r="AB46" s="39">
        <f>F6/D6</f>
        <v>1.085505248417876</v>
      </c>
      <c r="AD46" s="2"/>
      <c r="AE46" s="2"/>
      <c r="AF46" s="2"/>
      <c r="AG46" s="2"/>
      <c r="AH46" s="2"/>
      <c r="AI46" s="2"/>
      <c r="AJ46" s="2"/>
      <c r="AK46" s="2"/>
    </row>
    <row r="47" spans="2:37" ht="16">
      <c r="B47" s="45">
        <v>55</v>
      </c>
      <c r="C47" s="36" t="s">
        <v>145</v>
      </c>
      <c r="D47" s="58">
        <v>8</v>
      </c>
      <c r="E47" s="46">
        <f>G47*0.5+I47*0.125+K47*0.125+M47*0.125+O47*0.125</f>
        <v>101.39867351258643</v>
      </c>
      <c r="F47" s="46">
        <f t="shared" ref="F47:F49" si="21">SUM(R47:S47)</f>
        <v>92.757000000000005</v>
      </c>
      <c r="G47" s="46">
        <f>F47*AB47</f>
        <v>100.68821032749693</v>
      </c>
      <c r="H47" s="70">
        <f>SUM(T47:U47)</f>
        <v>94.11699999999999</v>
      </c>
      <c r="I47" s="70">
        <f>H47*AB47</f>
        <v>102.16449746534522</v>
      </c>
      <c r="J47" s="70">
        <f>SUM(V47:W47)</f>
        <v>94.472999999999999</v>
      </c>
      <c r="K47" s="70">
        <f>J47*AB47</f>
        <v>102.550937333782</v>
      </c>
      <c r="L47" s="46">
        <f t="shared" ref="L47:L49" si="22">SUM(X47:Y47)</f>
        <v>93.792000000000002</v>
      </c>
      <c r="M47" s="46">
        <f>L47*AB47</f>
        <v>101.81170825960943</v>
      </c>
      <c r="N47" s="46">
        <f t="shared" ref="N47:N49" si="23">SUM(Z47:AA47)</f>
        <v>93.882000000000005</v>
      </c>
      <c r="O47" s="46">
        <f>N47*AB47</f>
        <v>101.90940373196703</v>
      </c>
      <c r="P47" s="39"/>
      <c r="Q47" s="39"/>
      <c r="R47" s="43">
        <v>60</v>
      </c>
      <c r="S47" s="44">
        <v>32.756999999999998</v>
      </c>
      <c r="T47" s="43">
        <v>60</v>
      </c>
      <c r="U47" s="68">
        <v>34.116999999999997</v>
      </c>
      <c r="V47" s="43">
        <v>60</v>
      </c>
      <c r="W47" s="68">
        <v>34.472999999999999</v>
      </c>
      <c r="X47" s="71">
        <v>60</v>
      </c>
      <c r="Y47" s="68">
        <v>33.792000000000002</v>
      </c>
      <c r="Z47" s="71">
        <v>60</v>
      </c>
      <c r="AA47" s="68">
        <v>33.881999999999998</v>
      </c>
      <c r="AB47" s="39">
        <f>F6/D6</f>
        <v>1.085505248417876</v>
      </c>
      <c r="AD47" s="2"/>
      <c r="AE47" s="2"/>
      <c r="AF47" s="2"/>
      <c r="AG47" s="2"/>
      <c r="AH47" s="2"/>
      <c r="AI47" s="2"/>
      <c r="AJ47" s="2"/>
      <c r="AK47" s="2"/>
    </row>
    <row r="48" spans="2:37" ht="16">
      <c r="B48" s="40">
        <v>66</v>
      </c>
      <c r="C48" s="41" t="s">
        <v>33</v>
      </c>
      <c r="D48" s="57">
        <v>6</v>
      </c>
      <c r="E48" s="42">
        <f t="shared" ref="E48:E49" si="24">G48*0.5+I48*0.125+K48*0.125+M48*0.125+O48*0.125</f>
        <v>101.27668986029546</v>
      </c>
      <c r="F48" s="42">
        <f t="shared" si="21"/>
        <v>92.323000000000008</v>
      </c>
      <c r="G48" s="42">
        <f>F48*AB48</f>
        <v>100.21710104968358</v>
      </c>
      <c r="H48" s="42">
        <f>SUM(T48:U48)</f>
        <v>94.539999999999992</v>
      </c>
      <c r="I48" s="42">
        <f>H48*AB48</f>
        <v>102.62366618542599</v>
      </c>
      <c r="J48" s="42">
        <f>SUM(V48:W48)</f>
        <v>94.789999999999992</v>
      </c>
      <c r="K48" s="42">
        <f>J48*AB48</f>
        <v>102.89504249753045</v>
      </c>
      <c r="L48" s="42">
        <f t="shared" si="22"/>
        <v>93.878999999999991</v>
      </c>
      <c r="M48" s="42">
        <f>L48*AB48</f>
        <v>101.90614721622177</v>
      </c>
      <c r="N48" s="42">
        <f t="shared" si="23"/>
        <v>93.891999999999996</v>
      </c>
      <c r="O48" s="42">
        <f>N48*AB48</f>
        <v>101.92025878445121</v>
      </c>
      <c r="P48" s="39"/>
      <c r="Q48" s="39"/>
      <c r="R48" s="43">
        <v>60</v>
      </c>
      <c r="S48" s="44">
        <v>32.323</v>
      </c>
      <c r="T48" s="43">
        <v>60</v>
      </c>
      <c r="U48" s="68">
        <v>34.54</v>
      </c>
      <c r="V48" s="43">
        <v>60</v>
      </c>
      <c r="W48" s="68">
        <v>34.79</v>
      </c>
      <c r="X48" s="71">
        <v>60</v>
      </c>
      <c r="Y48" s="68">
        <v>33.878999999999998</v>
      </c>
      <c r="Z48" s="71">
        <v>60</v>
      </c>
      <c r="AA48" s="68">
        <v>33.892000000000003</v>
      </c>
      <c r="AB48" s="39">
        <f>F6/D6</f>
        <v>1.085505248417876</v>
      </c>
      <c r="AD48" s="2"/>
      <c r="AE48" s="2"/>
      <c r="AF48" s="2"/>
      <c r="AG48" s="2"/>
      <c r="AH48" s="2"/>
      <c r="AI48" s="2"/>
      <c r="AJ48" s="2"/>
      <c r="AK48" s="2"/>
    </row>
    <row r="49" spans="1:37" ht="16">
      <c r="B49" s="47">
        <v>88</v>
      </c>
      <c r="C49" s="48" t="s">
        <v>146</v>
      </c>
      <c r="D49" s="59">
        <v>9</v>
      </c>
      <c r="E49" s="49">
        <f t="shared" si="24"/>
        <v>101.55932828935227</v>
      </c>
      <c r="F49" s="49">
        <f t="shared" si="21"/>
        <v>92.710999999999999</v>
      </c>
      <c r="G49" s="49">
        <f>F49*AB49</f>
        <v>100.63827708606969</v>
      </c>
      <c r="H49" s="49">
        <f>SUM(T49:U49)</f>
        <v>94.111999999999995</v>
      </c>
      <c r="I49" s="49">
        <f>H49*AB49</f>
        <v>102.15906993910313</v>
      </c>
      <c r="J49" s="49">
        <f>SUM(V49:W49)</f>
        <v>94.292000000000002</v>
      </c>
      <c r="K49" s="49">
        <f>J49*AB49</f>
        <v>102.35446088381836</v>
      </c>
      <c r="L49" s="49">
        <f t="shared" si="22"/>
        <v>94.614000000000004</v>
      </c>
      <c r="M49" s="49">
        <f>L49*AB49</f>
        <v>102.70399357380893</v>
      </c>
      <c r="N49" s="82">
        <f t="shared" si="23"/>
        <v>94.614000000000004</v>
      </c>
      <c r="O49" s="82">
        <f>N49*AB49</f>
        <v>102.70399357380893</v>
      </c>
      <c r="P49" s="39"/>
      <c r="Q49" s="39"/>
      <c r="R49" s="43">
        <v>60</v>
      </c>
      <c r="S49" s="44">
        <v>32.710999999999999</v>
      </c>
      <c r="T49" s="43">
        <v>60</v>
      </c>
      <c r="U49" s="68">
        <v>34.112000000000002</v>
      </c>
      <c r="V49" s="43">
        <v>60</v>
      </c>
      <c r="W49" s="68">
        <v>34.292000000000002</v>
      </c>
      <c r="X49" s="71">
        <v>60</v>
      </c>
      <c r="Y49" s="68">
        <v>34.613999999999997</v>
      </c>
      <c r="Z49" s="71">
        <v>60</v>
      </c>
      <c r="AA49" s="92">
        <v>34.613999999999997</v>
      </c>
      <c r="AB49" s="39">
        <f>F6/D6</f>
        <v>1.085505248417876</v>
      </c>
      <c r="AD49" s="2"/>
      <c r="AE49" s="2"/>
      <c r="AF49" s="2"/>
      <c r="AG49" s="2"/>
      <c r="AH49" s="2"/>
      <c r="AI49" s="2"/>
      <c r="AJ49" s="2"/>
      <c r="AK49" s="2"/>
    </row>
    <row r="50" spans="1:37" ht="16" thickBot="1">
      <c r="AA50" s="72"/>
    </row>
    <row r="51" spans="1:37" ht="17" thickBot="1">
      <c r="B51" s="105" t="s">
        <v>65</v>
      </c>
      <c r="C51" s="106"/>
      <c r="D51" s="107" t="s">
        <v>90</v>
      </c>
      <c r="E51" s="108"/>
      <c r="AA51" s="72"/>
    </row>
    <row r="52" spans="1:37" ht="17" thickBot="1">
      <c r="B52" s="105" t="s">
        <v>66</v>
      </c>
      <c r="C52" s="106"/>
      <c r="D52" s="107" t="s">
        <v>91</v>
      </c>
      <c r="E52" s="108"/>
      <c r="AA52" s="72"/>
    </row>
    <row r="53" spans="1:37" ht="17" thickBot="1">
      <c r="B53" s="105" t="s">
        <v>63</v>
      </c>
      <c r="C53" s="106"/>
      <c r="D53" s="109">
        <f>AVERAGE(E57:E58)</f>
        <v>103.48345418625098</v>
      </c>
      <c r="E53" s="110"/>
      <c r="AA53" s="72"/>
    </row>
    <row r="54" spans="1:37" ht="17" thickBot="1">
      <c r="B54" s="105" t="s">
        <v>64</v>
      </c>
      <c r="C54" s="106"/>
      <c r="D54" s="107" t="s">
        <v>113</v>
      </c>
      <c r="E54" s="108"/>
      <c r="AA54" s="72"/>
    </row>
    <row r="55" spans="1:37" ht="6" customHeight="1">
      <c r="AA55" s="72"/>
    </row>
    <row r="56" spans="1:37" ht="17">
      <c r="B56" s="35" t="s">
        <v>48</v>
      </c>
      <c r="C56" s="35" t="s">
        <v>46</v>
      </c>
      <c r="D56" s="35" t="s">
        <v>69</v>
      </c>
      <c r="E56" s="35" t="s">
        <v>50</v>
      </c>
      <c r="F56" s="35" t="s">
        <v>51</v>
      </c>
      <c r="G56" s="35" t="s">
        <v>47</v>
      </c>
      <c r="H56" s="35" t="s">
        <v>52</v>
      </c>
      <c r="I56" s="35" t="s">
        <v>47</v>
      </c>
      <c r="J56" s="35" t="s">
        <v>53</v>
      </c>
      <c r="K56" s="35" t="s">
        <v>47</v>
      </c>
      <c r="L56" s="35" t="s">
        <v>54</v>
      </c>
      <c r="M56" s="35" t="s">
        <v>47</v>
      </c>
      <c r="N56" s="35" t="s">
        <v>55</v>
      </c>
      <c r="O56" s="35" t="s">
        <v>47</v>
      </c>
      <c r="R56" s="39" t="s">
        <v>56</v>
      </c>
      <c r="S56" s="39"/>
      <c r="T56" s="39" t="s">
        <v>57</v>
      </c>
      <c r="U56" s="39"/>
      <c r="V56" s="39" t="s">
        <v>58</v>
      </c>
      <c r="W56" s="73"/>
      <c r="X56" s="73" t="s">
        <v>59</v>
      </c>
      <c r="Y56" s="73"/>
      <c r="Z56" s="73" t="s">
        <v>60</v>
      </c>
      <c r="AA56" s="73"/>
      <c r="AB56" s="39" t="s">
        <v>49</v>
      </c>
    </row>
    <row r="57" spans="1:37" ht="16">
      <c r="B57" s="40">
        <v>3</v>
      </c>
      <c r="C57" s="41" t="s">
        <v>147</v>
      </c>
      <c r="D57" s="57">
        <v>17</v>
      </c>
      <c r="E57" s="42">
        <f>G57*0.5+I57*0.125+K57*0.125+M57*0.125+O57*0.125</f>
        <v>104.79277704807703</v>
      </c>
      <c r="F57" s="42">
        <f>SUM(R57:S57)</f>
        <v>97.328000000000003</v>
      </c>
      <c r="G57" s="42">
        <f>F57*AB57</f>
        <v>105.65005481801504</v>
      </c>
      <c r="H57" s="42">
        <f>SUM(T57:U57)</f>
        <v>96.058999999999997</v>
      </c>
      <c r="I57" s="42">
        <f>H57*AB57</f>
        <v>104.27254865777275</v>
      </c>
      <c r="J57" s="42">
        <f>SUM(V57:W57)</f>
        <v>96.34899999999999</v>
      </c>
      <c r="K57" s="42">
        <f>J57*AB57</f>
        <v>104.58734517981392</v>
      </c>
      <c r="L57" s="42">
        <f>SUM(X57:Y57)</f>
        <v>95.182999999999993</v>
      </c>
      <c r="M57" s="42">
        <f>L57*AB57</f>
        <v>103.32164606015868</v>
      </c>
      <c r="N57" s="42">
        <f>SUM(Z57:AA57)</f>
        <v>95.402999999999992</v>
      </c>
      <c r="O57" s="42">
        <f>N57*AB57</f>
        <v>103.56045721481061</v>
      </c>
      <c r="R57" s="43">
        <v>60</v>
      </c>
      <c r="S57" s="44">
        <v>37.328000000000003</v>
      </c>
      <c r="T57" s="43">
        <v>60</v>
      </c>
      <c r="U57" s="68">
        <v>36.058999999999997</v>
      </c>
      <c r="V57" s="43">
        <v>60</v>
      </c>
      <c r="W57" s="68">
        <v>36.348999999999997</v>
      </c>
      <c r="X57" s="71">
        <v>60</v>
      </c>
      <c r="Y57" s="68">
        <v>35.183</v>
      </c>
      <c r="Z57" s="71">
        <v>60</v>
      </c>
      <c r="AA57" s="68">
        <v>35.402999999999999</v>
      </c>
      <c r="AB57" s="39">
        <f>F6/D6</f>
        <v>1.085505248417876</v>
      </c>
    </row>
    <row r="58" spans="1:37" ht="16">
      <c r="B58" s="45">
        <v>26</v>
      </c>
      <c r="C58" s="36" t="s">
        <v>148</v>
      </c>
      <c r="D58" s="58">
        <v>13</v>
      </c>
      <c r="E58" s="46">
        <f>G58*0.5+I58*0.125+K58*0.125+M58*0.125+O58*0.125</f>
        <v>102.17413132442495</v>
      </c>
      <c r="F58" s="46">
        <f>SUM(R58:S58)</f>
        <v>93.38900000000001</v>
      </c>
      <c r="G58" s="46">
        <f>F58*AB58</f>
        <v>101.37424964449703</v>
      </c>
      <c r="H58" s="70">
        <f>SUM(T58:U58)</f>
        <v>94.822000000000003</v>
      </c>
      <c r="I58" s="70">
        <f>H58*AB58</f>
        <v>102.92977866547984</v>
      </c>
      <c r="J58" s="70">
        <f>SUM(V58:W58)</f>
        <v>95.305000000000007</v>
      </c>
      <c r="K58" s="70">
        <f>J58*AB58</f>
        <v>103.45407770046567</v>
      </c>
      <c r="L58" s="46">
        <f>SUM(X58:Y58)</f>
        <v>94.608000000000004</v>
      </c>
      <c r="M58" s="46">
        <f>L58*AB58</f>
        <v>102.69748054231842</v>
      </c>
      <c r="N58" s="70">
        <f>SUM(Z58:AA58)</f>
        <v>94.716000000000008</v>
      </c>
      <c r="O58" s="70">
        <f>N58*AB58</f>
        <v>102.81471510914756</v>
      </c>
      <c r="P58" s="72"/>
      <c r="Q58" s="72"/>
      <c r="R58" s="71">
        <v>60</v>
      </c>
      <c r="S58" s="68">
        <v>33.389000000000003</v>
      </c>
      <c r="T58" s="71">
        <v>60</v>
      </c>
      <c r="U58" s="68">
        <v>34.822000000000003</v>
      </c>
      <c r="V58" s="71">
        <v>60</v>
      </c>
      <c r="W58" s="68">
        <v>35.305</v>
      </c>
      <c r="X58" s="71">
        <v>60</v>
      </c>
      <c r="Y58" s="68">
        <v>34.607999999999997</v>
      </c>
      <c r="Z58" s="71">
        <v>60</v>
      </c>
      <c r="AA58" s="68">
        <v>34.716000000000001</v>
      </c>
      <c r="AB58" s="39">
        <f>F6/D6</f>
        <v>1.085505248417876</v>
      </c>
    </row>
    <row r="64" spans="1:37" s="1" customFormat="1">
      <c r="A64" s="2"/>
      <c r="B64" s="2"/>
      <c r="E64" s="2"/>
      <c r="F64" s="2"/>
      <c r="G64" s="2"/>
      <c r="H64" s="2"/>
      <c r="I64" s="2"/>
      <c r="J64" s="2"/>
      <c r="R64" s="2"/>
    </row>
    <row r="65" spans="2:10" s="1" customFormat="1">
      <c r="B65" s="2"/>
      <c r="E65" s="2"/>
      <c r="F65" s="2"/>
      <c r="G65" s="2"/>
      <c r="H65" s="2"/>
      <c r="I65" s="2"/>
      <c r="J65" s="2"/>
    </row>
    <row r="66" spans="2:10" s="1" customFormat="1">
      <c r="B66" s="2"/>
      <c r="E66" s="2"/>
      <c r="F66" s="2"/>
      <c r="G66" s="2"/>
      <c r="H66" s="2"/>
      <c r="I66" s="2"/>
      <c r="J66" s="2"/>
    </row>
    <row r="67" spans="2:10" s="1" customFormat="1">
      <c r="B67" s="2"/>
      <c r="E67" s="2"/>
      <c r="F67" s="2"/>
      <c r="G67" s="2"/>
      <c r="H67" s="2"/>
      <c r="I67" s="2"/>
      <c r="J67" s="2"/>
    </row>
    <row r="68" spans="2:10" s="1" customFormat="1">
      <c r="B68" s="2"/>
      <c r="E68" s="2"/>
      <c r="F68" s="2"/>
      <c r="G68" s="2"/>
      <c r="H68" s="2"/>
      <c r="I68" s="2"/>
      <c r="J68" s="2"/>
    </row>
    <row r="69" spans="2:10" s="1" customFormat="1">
      <c r="B69" s="2"/>
      <c r="E69" s="2"/>
      <c r="F69" s="2"/>
      <c r="G69" s="2"/>
      <c r="H69" s="2"/>
      <c r="I69" s="2"/>
      <c r="J69" s="2"/>
    </row>
    <row r="70" spans="2:10" s="1" customFormat="1" ht="17">
      <c r="B70" s="38"/>
      <c r="C70" s="37"/>
      <c r="D70" s="37"/>
      <c r="E70" s="37"/>
      <c r="F70" s="37"/>
      <c r="G70" s="37"/>
      <c r="H70" s="37"/>
      <c r="I70" s="37"/>
      <c r="J70" s="2"/>
    </row>
    <row r="71" spans="2:10" s="1" customFormat="1">
      <c r="B71" s="2"/>
      <c r="E71" s="2"/>
      <c r="F71" s="2"/>
      <c r="G71" s="2"/>
      <c r="H71" s="2"/>
      <c r="I71" s="2"/>
      <c r="J71" s="2"/>
    </row>
    <row r="72" spans="2:10" s="1" customFormat="1">
      <c r="B72" s="2"/>
      <c r="E72" s="2"/>
      <c r="F72" s="2"/>
      <c r="G72" s="2"/>
      <c r="H72" s="2"/>
      <c r="I72" s="2"/>
      <c r="J72" s="2"/>
    </row>
    <row r="73" spans="2:10" s="1" customFormat="1">
      <c r="B73" s="2"/>
      <c r="E73" s="2"/>
      <c r="F73" s="2"/>
      <c r="G73" s="2"/>
      <c r="H73" s="2"/>
      <c r="I73" s="2"/>
      <c r="J73" s="2"/>
    </row>
    <row r="74" spans="2:10" s="1" customFormat="1">
      <c r="B74" s="2"/>
      <c r="E74" s="2"/>
      <c r="F74" s="2"/>
      <c r="G74" s="2"/>
      <c r="H74" s="2"/>
      <c r="I74" s="2"/>
      <c r="J74" s="2"/>
    </row>
    <row r="75" spans="2:10" s="1" customFormat="1">
      <c r="B75" s="2"/>
      <c r="E75" s="2"/>
      <c r="F75" s="2"/>
      <c r="G75" s="2"/>
      <c r="H75" s="2"/>
      <c r="I75" s="2"/>
      <c r="J75" s="2"/>
    </row>
    <row r="76" spans="2:10" s="1" customFormat="1">
      <c r="B76" s="2"/>
      <c r="E76" s="2"/>
      <c r="F76" s="2"/>
      <c r="G76" s="2"/>
      <c r="H76" s="2"/>
      <c r="I76" s="2"/>
      <c r="J76" s="2"/>
    </row>
    <row r="77" spans="2:10" s="1" customFormat="1">
      <c r="B77" s="2"/>
      <c r="E77" s="2"/>
      <c r="F77" s="2"/>
      <c r="G77" s="2"/>
      <c r="H77" s="2"/>
      <c r="I77" s="2"/>
      <c r="J77" s="2"/>
    </row>
    <row r="78" spans="2:10" s="1" customFormat="1">
      <c r="B78" s="2"/>
      <c r="E78" s="2"/>
      <c r="F78" s="2"/>
      <c r="G78" s="2"/>
      <c r="H78" s="2"/>
      <c r="I78" s="2"/>
      <c r="J78" s="2"/>
    </row>
    <row r="79" spans="2:10" s="1" customFormat="1">
      <c r="B79" s="2"/>
      <c r="E79" s="2"/>
      <c r="F79" s="2"/>
      <c r="G79" s="2"/>
      <c r="H79" s="2"/>
      <c r="I79" s="2"/>
      <c r="J79" s="2"/>
    </row>
  </sheetData>
  <mergeCells count="46">
    <mergeCell ref="B2:O2"/>
    <mergeCell ref="B3:I3"/>
    <mergeCell ref="B5:C5"/>
    <mergeCell ref="D5:E5"/>
    <mergeCell ref="B6:C6"/>
    <mergeCell ref="D6:E6"/>
    <mergeCell ref="B8:C8"/>
    <mergeCell ref="D8:E8"/>
    <mergeCell ref="B9:C9"/>
    <mergeCell ref="D9:E9"/>
    <mergeCell ref="B10:C10"/>
    <mergeCell ref="D10:E10"/>
    <mergeCell ref="B11:C11"/>
    <mergeCell ref="D11:E11"/>
    <mergeCell ref="B18:C18"/>
    <mergeCell ref="D18:E18"/>
    <mergeCell ref="B19:C19"/>
    <mergeCell ref="D19:E19"/>
    <mergeCell ref="B20:C20"/>
    <mergeCell ref="D20:E20"/>
    <mergeCell ref="B21:C21"/>
    <mergeCell ref="D21:E21"/>
    <mergeCell ref="B29:C29"/>
    <mergeCell ref="D29:E29"/>
    <mergeCell ref="B30:C30"/>
    <mergeCell ref="D30:E30"/>
    <mergeCell ref="B31:C31"/>
    <mergeCell ref="D31:E31"/>
    <mergeCell ref="B32:C32"/>
    <mergeCell ref="D32:E32"/>
    <mergeCell ref="B40:C40"/>
    <mergeCell ref="D40:E40"/>
    <mergeCell ref="B41:C41"/>
    <mergeCell ref="D41:E41"/>
    <mergeCell ref="B42:C42"/>
    <mergeCell ref="D42:E42"/>
    <mergeCell ref="B53:C53"/>
    <mergeCell ref="D53:E53"/>
    <mergeCell ref="B54:C54"/>
    <mergeCell ref="D54:E54"/>
    <mergeCell ref="B43:C43"/>
    <mergeCell ref="D43:E43"/>
    <mergeCell ref="B51:C51"/>
    <mergeCell ref="D51:E51"/>
    <mergeCell ref="B52:C52"/>
    <mergeCell ref="D52:E52"/>
  </mergeCells>
  <phoneticPr fontId="18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3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EC39A-818A-0B4D-A57C-E8324401A306}">
  <sheetPr>
    <pageSetUpPr fitToPage="1"/>
  </sheetPr>
  <dimension ref="A2:AK53"/>
  <sheetViews>
    <sheetView zoomScale="91" zoomScaleNormal="91" zoomScaleSheetLayoutView="100" workbookViewId="0">
      <selection activeCell="G6" sqref="G6"/>
    </sheetView>
  </sheetViews>
  <sheetFormatPr baseColWidth="10" defaultColWidth="15.83203125" defaultRowHeight="15"/>
  <cols>
    <col min="1" max="1" width="15.83203125" style="2"/>
    <col min="2" max="2" width="5.33203125" style="2" bestFit="1" customWidth="1"/>
    <col min="3" max="3" width="13.33203125" style="1" bestFit="1" customWidth="1"/>
    <col min="4" max="4" width="5.6640625" style="1" bestFit="1" customWidth="1"/>
    <col min="5" max="5" width="11.83203125" style="2" customWidth="1"/>
    <col min="6" max="6" width="10" style="2" bestFit="1" customWidth="1"/>
    <col min="7" max="8" width="12.83203125" style="2" bestFit="1" customWidth="1"/>
    <col min="9" max="9" width="9.33203125" style="2" bestFit="1" customWidth="1"/>
    <col min="10" max="10" width="10.1640625" style="2" bestFit="1" customWidth="1"/>
    <col min="11" max="11" width="7.83203125" style="1" bestFit="1" customWidth="1"/>
    <col min="12" max="12" width="10.1640625" style="1" bestFit="1" customWidth="1"/>
    <col min="13" max="13" width="7.83203125" style="1" bestFit="1" customWidth="1"/>
    <col min="14" max="14" width="10.1640625" style="1" bestFit="1" customWidth="1"/>
    <col min="15" max="15" width="7.83203125" style="1" bestFit="1" customWidth="1"/>
    <col min="16" max="16" width="9.83203125" style="1" hidden="1" customWidth="1"/>
    <col min="17" max="17" width="5.1640625" style="1" hidden="1" customWidth="1"/>
    <col min="18" max="18" width="9.83203125" style="1" hidden="1" customWidth="1"/>
    <col min="19" max="19" width="9" style="1" hidden="1" customWidth="1"/>
    <col min="20" max="22" width="9.83203125" style="1" hidden="1" customWidth="1"/>
    <col min="23" max="23" width="9" style="1" hidden="1" customWidth="1"/>
    <col min="24" max="24" width="15.1640625" style="1" hidden="1" customWidth="1"/>
    <col min="25" max="25" width="9" style="1" hidden="1" customWidth="1"/>
    <col min="26" max="26" width="10.6640625" style="1" hidden="1" customWidth="1"/>
    <col min="27" max="27" width="12.1640625" style="1" hidden="1" customWidth="1"/>
    <col min="28" max="28" width="13.33203125" style="1" hidden="1" customWidth="1"/>
    <col min="29" max="29" width="13.33203125" style="1" customWidth="1"/>
    <col min="30" max="30" width="7.83203125" style="1" customWidth="1"/>
    <col min="31" max="31" width="13.33203125" style="1" customWidth="1"/>
    <col min="32" max="32" width="7.83203125" style="1" customWidth="1"/>
    <col min="33" max="33" width="13.33203125" style="1" customWidth="1"/>
    <col min="34" max="34" width="7.83203125" style="1" customWidth="1"/>
    <col min="35" max="35" width="13.33203125" style="1" customWidth="1"/>
    <col min="36" max="36" width="7.83203125" style="1" customWidth="1"/>
    <col min="37" max="37" width="12.5" style="1" customWidth="1"/>
    <col min="38" max="16384" width="15.83203125" style="2"/>
  </cols>
  <sheetData>
    <row r="2" spans="2:37" ht="21">
      <c r="B2" s="113" t="s">
        <v>78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AK2" s="2"/>
    </row>
    <row r="3" spans="2:37" ht="17" customHeight="1">
      <c r="B3" s="114" t="s">
        <v>154</v>
      </c>
      <c r="C3" s="114"/>
      <c r="D3" s="114"/>
      <c r="E3" s="114"/>
      <c r="F3" s="114"/>
      <c r="G3" s="114"/>
      <c r="H3" s="114"/>
      <c r="I3" s="114"/>
      <c r="J3" s="1"/>
      <c r="AK3" s="2"/>
    </row>
    <row r="4" spans="2:37" ht="5" customHeight="1">
      <c r="B4" s="64"/>
      <c r="C4" s="64"/>
      <c r="D4" s="64"/>
      <c r="E4" s="64"/>
      <c r="F4" s="64"/>
      <c r="G4" s="64"/>
      <c r="H4" s="64"/>
      <c r="I4" s="64"/>
      <c r="J4" s="1"/>
      <c r="AK4" s="2"/>
    </row>
    <row r="5" spans="2:37" ht="17">
      <c r="B5" s="115" t="s">
        <v>70</v>
      </c>
      <c r="C5" s="115"/>
      <c r="D5" s="115" t="s">
        <v>71</v>
      </c>
      <c r="E5" s="115"/>
      <c r="F5" s="95" t="s">
        <v>47</v>
      </c>
      <c r="G5" s="95" t="s">
        <v>72</v>
      </c>
    </row>
    <row r="6" spans="2:37" ht="17">
      <c r="B6" s="119" t="s">
        <v>163</v>
      </c>
      <c r="C6" s="119"/>
      <c r="D6" s="120">
        <v>107.77800000000001</v>
      </c>
      <c r="E6" s="120"/>
      <c r="F6" s="86">
        <v>100</v>
      </c>
      <c r="G6" s="87">
        <f>AVERAGE(E31,E29,E20,E22,E21)</f>
        <v>101.43419807381841</v>
      </c>
    </row>
    <row r="7" spans="2:37" ht="16" thickBot="1">
      <c r="B7" s="1"/>
      <c r="E7" s="1"/>
      <c r="F7" s="1"/>
      <c r="G7" s="1"/>
      <c r="H7" s="1"/>
      <c r="I7" s="1"/>
      <c r="J7" s="1"/>
      <c r="AD7" s="2"/>
      <c r="AE7" s="2"/>
      <c r="AF7" s="2"/>
      <c r="AG7" s="2"/>
      <c r="AH7" s="2"/>
      <c r="AI7" s="2"/>
      <c r="AJ7" s="2"/>
      <c r="AK7" s="2"/>
    </row>
    <row r="8" spans="2:37" ht="17" thickBot="1">
      <c r="B8" s="105" t="s">
        <v>65</v>
      </c>
      <c r="C8" s="106"/>
      <c r="D8" s="107" t="s">
        <v>97</v>
      </c>
      <c r="E8" s="108"/>
      <c r="G8" s="1"/>
      <c r="H8" s="1"/>
      <c r="I8" s="1"/>
      <c r="J8" s="1"/>
      <c r="AD8" s="2"/>
      <c r="AE8" s="2"/>
      <c r="AF8" s="2"/>
      <c r="AG8" s="2"/>
      <c r="AH8" s="2"/>
      <c r="AI8" s="2"/>
      <c r="AJ8" s="2"/>
      <c r="AK8" s="2"/>
    </row>
    <row r="9" spans="2:37" ht="17" thickBot="1">
      <c r="B9" s="105" t="s">
        <v>66</v>
      </c>
      <c r="C9" s="106"/>
      <c r="D9" s="107" t="s">
        <v>100</v>
      </c>
      <c r="E9" s="108"/>
      <c r="G9" s="1"/>
      <c r="H9" s="1"/>
      <c r="I9" s="1"/>
      <c r="J9" s="1"/>
      <c r="AD9" s="2"/>
      <c r="AE9" s="2"/>
      <c r="AF9" s="2"/>
      <c r="AG9" s="2"/>
      <c r="AH9" s="2"/>
      <c r="AI9" s="2"/>
      <c r="AJ9" s="2"/>
      <c r="AK9" s="2"/>
    </row>
    <row r="10" spans="2:37" ht="17" thickBot="1">
      <c r="B10" s="105" t="s">
        <v>63</v>
      </c>
      <c r="C10" s="106"/>
      <c r="D10" s="109">
        <f>AVERAGE(E13)</f>
        <v>102.64849969381507</v>
      </c>
      <c r="E10" s="110"/>
      <c r="G10" s="1"/>
      <c r="H10" s="1"/>
      <c r="I10" s="1"/>
      <c r="J10" s="1"/>
      <c r="AD10" s="2"/>
      <c r="AE10" s="2"/>
      <c r="AF10" s="2"/>
      <c r="AG10" s="2"/>
      <c r="AH10" s="2"/>
      <c r="AI10" s="2"/>
      <c r="AJ10" s="2"/>
      <c r="AK10" s="2"/>
    </row>
    <row r="11" spans="2:37" ht="5" customHeight="1">
      <c r="B11" s="1"/>
      <c r="E11" s="1"/>
      <c r="F11" s="1"/>
      <c r="G11" s="1"/>
      <c r="H11" s="1"/>
      <c r="I11" s="1"/>
      <c r="J11" s="1"/>
      <c r="AD11" s="2"/>
      <c r="AE11" s="2"/>
      <c r="AF11" s="2"/>
      <c r="AG11" s="2"/>
      <c r="AH11" s="2"/>
      <c r="AI11" s="2"/>
      <c r="AJ11" s="2"/>
      <c r="AK11" s="2"/>
    </row>
    <row r="12" spans="2:37" ht="17">
      <c r="B12" s="35" t="s">
        <v>48</v>
      </c>
      <c r="C12" s="35" t="s">
        <v>46</v>
      </c>
      <c r="D12" s="35" t="s">
        <v>69</v>
      </c>
      <c r="E12" s="35" t="s">
        <v>50</v>
      </c>
      <c r="F12" s="35" t="s">
        <v>51</v>
      </c>
      <c r="G12" s="35" t="s">
        <v>47</v>
      </c>
      <c r="H12" s="35" t="s">
        <v>52</v>
      </c>
      <c r="I12" s="35" t="s">
        <v>47</v>
      </c>
      <c r="J12" s="35" t="s">
        <v>53</v>
      </c>
      <c r="K12" s="35" t="s">
        <v>47</v>
      </c>
      <c r="L12" s="35" t="s">
        <v>54</v>
      </c>
      <c r="M12" s="35" t="s">
        <v>47</v>
      </c>
      <c r="N12" s="35" t="s">
        <v>55</v>
      </c>
      <c r="O12" s="35" t="s">
        <v>47</v>
      </c>
      <c r="P12" s="39"/>
      <c r="Q12" s="39"/>
      <c r="R12" s="39" t="s">
        <v>56</v>
      </c>
      <c r="S12" s="39"/>
      <c r="T12" s="39" t="s">
        <v>57</v>
      </c>
      <c r="U12" s="39"/>
      <c r="V12" s="39" t="s">
        <v>58</v>
      </c>
      <c r="W12" s="39"/>
      <c r="X12" s="39" t="s">
        <v>59</v>
      </c>
      <c r="Y12" s="39"/>
      <c r="Z12" s="39" t="s">
        <v>60</v>
      </c>
      <c r="AA12" s="39"/>
      <c r="AB12" s="39" t="s">
        <v>49</v>
      </c>
      <c r="AD12" s="2"/>
      <c r="AE12" s="2"/>
      <c r="AF12" s="2"/>
      <c r="AG12" s="2"/>
      <c r="AH12" s="2"/>
      <c r="AI12" s="2"/>
      <c r="AJ12" s="2"/>
      <c r="AK12" s="2"/>
    </row>
    <row r="13" spans="2:37" ht="16">
      <c r="B13" s="52">
        <v>33</v>
      </c>
      <c r="C13" s="53" t="s">
        <v>104</v>
      </c>
      <c r="D13" s="60">
        <v>6</v>
      </c>
      <c r="E13" s="54">
        <f>G13*0.5+I13*0.125+K13*0.125+M13*0.125+O13*0.125</f>
        <v>102.64849969381507</v>
      </c>
      <c r="F13" s="54">
        <f>SUM(R13:S13)</f>
        <v>110.33199999999999</v>
      </c>
      <c r="G13" s="54">
        <f>F13*AB13</f>
        <v>102.3696858356993</v>
      </c>
      <c r="H13" s="54">
        <f>SUM(T13:U13)</f>
        <v>111.31399999999999</v>
      </c>
      <c r="I13" s="54">
        <f>H13*AB13</f>
        <v>103.28081797769488</v>
      </c>
      <c r="J13" s="54">
        <f>SUM(V13:W13)</f>
        <v>111.96000000000001</v>
      </c>
      <c r="K13" s="54">
        <f>J13*AB13</f>
        <v>103.88019818515839</v>
      </c>
      <c r="L13" s="54">
        <f>SUM(X13:Y13)</f>
        <v>110.194</v>
      </c>
      <c r="M13" s="54">
        <f>L13*AB13</f>
        <v>102.24164486258792</v>
      </c>
      <c r="N13" s="54">
        <f>SUM(Z13:AA13)</f>
        <v>110.26400000000001</v>
      </c>
      <c r="O13" s="83">
        <f>N13*AB13</f>
        <v>102.3065931822821</v>
      </c>
      <c r="P13" s="39"/>
      <c r="Q13" s="39"/>
      <c r="R13" s="43">
        <v>60</v>
      </c>
      <c r="S13" s="44">
        <v>50.332000000000001</v>
      </c>
      <c r="T13" s="43">
        <v>60</v>
      </c>
      <c r="U13" s="68">
        <v>51.314</v>
      </c>
      <c r="V13" s="43">
        <v>60</v>
      </c>
      <c r="W13" s="68">
        <v>51.96</v>
      </c>
      <c r="X13" s="43">
        <v>60</v>
      </c>
      <c r="Y13" s="68">
        <v>50.194000000000003</v>
      </c>
      <c r="Z13" s="96">
        <v>60</v>
      </c>
      <c r="AA13" s="68">
        <v>50.264000000000003</v>
      </c>
      <c r="AB13" s="39">
        <f>F6/D6</f>
        <v>0.92783313848837423</v>
      </c>
      <c r="AD13" s="2"/>
      <c r="AE13" s="2"/>
      <c r="AF13" s="2"/>
      <c r="AG13" s="2"/>
      <c r="AH13" s="2"/>
      <c r="AI13" s="2"/>
      <c r="AJ13" s="2"/>
      <c r="AK13" s="2"/>
    </row>
    <row r="14" spans="2:37" ht="17" customHeight="1" thickBot="1">
      <c r="B14" s="1"/>
      <c r="E14" s="1"/>
      <c r="F14" s="1"/>
      <c r="G14" s="1"/>
      <c r="H14" s="1"/>
      <c r="I14" s="1"/>
      <c r="J14" s="1"/>
      <c r="W14" s="72"/>
      <c r="X14" s="72"/>
      <c r="Y14" s="72"/>
      <c r="Z14" s="72"/>
      <c r="AA14" s="72"/>
      <c r="AD14" s="2"/>
      <c r="AE14" s="2"/>
      <c r="AF14" s="2"/>
      <c r="AG14" s="2"/>
      <c r="AH14" s="2"/>
      <c r="AI14" s="2"/>
      <c r="AJ14" s="2"/>
      <c r="AK14" s="2"/>
    </row>
    <row r="15" spans="2:37" ht="17" thickBot="1">
      <c r="B15" s="105" t="s">
        <v>65</v>
      </c>
      <c r="C15" s="106"/>
      <c r="D15" s="107" t="s">
        <v>98</v>
      </c>
      <c r="E15" s="108"/>
      <c r="G15" s="1"/>
      <c r="H15" s="1"/>
      <c r="I15" s="1"/>
      <c r="J15" s="1"/>
      <c r="W15" s="72"/>
      <c r="X15" s="72"/>
      <c r="Y15" s="72"/>
      <c r="Z15" s="72"/>
      <c r="AA15" s="72"/>
      <c r="AD15" s="2"/>
      <c r="AE15" s="2"/>
      <c r="AF15" s="2"/>
      <c r="AG15" s="2"/>
      <c r="AH15" s="2"/>
      <c r="AI15" s="2"/>
      <c r="AJ15" s="2"/>
      <c r="AK15" s="2"/>
    </row>
    <row r="16" spans="2:37" ht="17" thickBot="1">
      <c r="B16" s="105" t="s">
        <v>66</v>
      </c>
      <c r="C16" s="106"/>
      <c r="D16" s="107" t="s">
        <v>99</v>
      </c>
      <c r="E16" s="108"/>
      <c r="G16" s="1"/>
      <c r="H16" s="1"/>
      <c r="I16" s="1"/>
      <c r="J16" s="1"/>
      <c r="W16" s="72"/>
      <c r="X16" s="72"/>
      <c r="Y16" s="72"/>
      <c r="Z16" s="72"/>
      <c r="AA16" s="72"/>
      <c r="AD16" s="2"/>
      <c r="AE16" s="2"/>
      <c r="AF16" s="2"/>
      <c r="AG16" s="2"/>
      <c r="AH16" s="2"/>
      <c r="AI16" s="2"/>
      <c r="AJ16" s="2"/>
      <c r="AK16" s="2"/>
    </row>
    <row r="17" spans="2:37" ht="17" thickBot="1">
      <c r="B17" s="105" t="s">
        <v>63</v>
      </c>
      <c r="C17" s="106"/>
      <c r="D17" s="109">
        <f>AVERAGE(E20,E22)</f>
        <v>101.6137337861159</v>
      </c>
      <c r="E17" s="110"/>
      <c r="G17" s="1"/>
      <c r="H17" s="1"/>
      <c r="I17" s="1"/>
      <c r="J17" s="1"/>
      <c r="W17" s="72"/>
      <c r="X17" s="72"/>
      <c r="Y17" s="72"/>
      <c r="Z17" s="72"/>
      <c r="AA17" s="72"/>
      <c r="AD17" s="2"/>
      <c r="AE17" s="2"/>
      <c r="AF17" s="2"/>
      <c r="AG17" s="2"/>
      <c r="AH17" s="2"/>
      <c r="AI17" s="2"/>
      <c r="AJ17" s="2"/>
      <c r="AK17" s="2"/>
    </row>
    <row r="18" spans="2:37" ht="5" customHeight="1">
      <c r="B18" s="1"/>
      <c r="E18" s="1"/>
      <c r="F18" s="1"/>
      <c r="G18" s="1"/>
      <c r="H18" s="1"/>
      <c r="I18" s="1"/>
      <c r="J18" s="1"/>
      <c r="W18" s="72"/>
      <c r="X18" s="72"/>
      <c r="Y18" s="72"/>
      <c r="Z18" s="72"/>
      <c r="AA18" s="72"/>
      <c r="AD18" s="2"/>
      <c r="AE18" s="2"/>
      <c r="AF18" s="2"/>
      <c r="AG18" s="2"/>
      <c r="AH18" s="2"/>
      <c r="AI18" s="2"/>
      <c r="AJ18" s="2"/>
      <c r="AK18" s="2"/>
    </row>
    <row r="19" spans="2:37" ht="17">
      <c r="B19" s="35" t="s">
        <v>48</v>
      </c>
      <c r="C19" s="35" t="s">
        <v>46</v>
      </c>
      <c r="D19" s="35" t="s">
        <v>69</v>
      </c>
      <c r="E19" s="35" t="s">
        <v>50</v>
      </c>
      <c r="F19" s="35" t="s">
        <v>51</v>
      </c>
      <c r="G19" s="35" t="s">
        <v>47</v>
      </c>
      <c r="H19" s="35" t="s">
        <v>52</v>
      </c>
      <c r="I19" s="35" t="s">
        <v>47</v>
      </c>
      <c r="J19" s="35" t="s">
        <v>53</v>
      </c>
      <c r="K19" s="35" t="s">
        <v>47</v>
      </c>
      <c r="L19" s="35" t="s">
        <v>54</v>
      </c>
      <c r="M19" s="35" t="s">
        <v>47</v>
      </c>
      <c r="N19" s="35" t="s">
        <v>55</v>
      </c>
      <c r="O19" s="35" t="s">
        <v>47</v>
      </c>
      <c r="P19" s="39"/>
      <c r="Q19" s="39"/>
      <c r="R19" s="39" t="s">
        <v>56</v>
      </c>
      <c r="S19" s="39"/>
      <c r="T19" s="39" t="s">
        <v>57</v>
      </c>
      <c r="U19" s="39"/>
      <c r="V19" s="39" t="s">
        <v>58</v>
      </c>
      <c r="W19" s="73"/>
      <c r="X19" s="73" t="s">
        <v>59</v>
      </c>
      <c r="Y19" s="73"/>
      <c r="Z19" s="73" t="s">
        <v>60</v>
      </c>
      <c r="AA19" s="73"/>
      <c r="AB19" s="39" t="s">
        <v>49</v>
      </c>
      <c r="AD19" s="2"/>
      <c r="AE19" s="2"/>
      <c r="AF19" s="2"/>
      <c r="AG19" s="2"/>
      <c r="AH19" s="2"/>
      <c r="AI19" s="2"/>
      <c r="AJ19" s="2"/>
      <c r="AK19" s="2"/>
    </row>
    <row r="20" spans="2:37" ht="16">
      <c r="B20" s="40">
        <v>11</v>
      </c>
      <c r="C20" s="41" t="s">
        <v>162</v>
      </c>
      <c r="D20" s="57">
        <v>3</v>
      </c>
      <c r="E20" s="42">
        <f>G20*0.5+I20*0.125+K20*0.125+M20*0.125+O20*0.125</f>
        <v>101.53904321846758</v>
      </c>
      <c r="F20" s="42">
        <f>SUM(R20:S20)</f>
        <v>110.30199999999999</v>
      </c>
      <c r="G20" s="42">
        <f>F20*AB20</f>
        <v>102.34185084154464</v>
      </c>
      <c r="H20" s="42">
        <f>SUM(T20:U20)</f>
        <v>108.31399999999999</v>
      </c>
      <c r="I20" s="42">
        <f>H20*AB20</f>
        <v>100.49731856222976</v>
      </c>
      <c r="J20" s="69">
        <f>SUM(V20:W20)</f>
        <v>109.8</v>
      </c>
      <c r="K20" s="69">
        <f>J20*AB20</f>
        <v>101.87607860602348</v>
      </c>
      <c r="L20" s="69">
        <f>SUM(X20:Y20)</f>
        <v>107.77799999999999</v>
      </c>
      <c r="M20" s="69">
        <f>L20*AB20</f>
        <v>99.999999999999986</v>
      </c>
      <c r="N20" s="69">
        <f>SUM(Z20:AA20)</f>
        <v>108.39400000000001</v>
      </c>
      <c r="O20" s="69">
        <f>N20*AB20</f>
        <v>100.57154521330884</v>
      </c>
      <c r="P20" s="39"/>
      <c r="Q20" s="39"/>
      <c r="R20" s="43">
        <v>60</v>
      </c>
      <c r="S20" s="44">
        <v>50.302</v>
      </c>
      <c r="T20" s="43">
        <v>60</v>
      </c>
      <c r="U20" s="44">
        <v>48.314</v>
      </c>
      <c r="V20" s="43">
        <v>60</v>
      </c>
      <c r="W20" s="68">
        <v>49.8</v>
      </c>
      <c r="X20" s="43">
        <v>60</v>
      </c>
      <c r="Y20" s="68">
        <v>47.777999999999999</v>
      </c>
      <c r="Z20" s="43">
        <v>60</v>
      </c>
      <c r="AA20" s="68">
        <v>48.393999999999998</v>
      </c>
      <c r="AB20" s="39">
        <f>F6/D6</f>
        <v>0.92783313848837423</v>
      </c>
      <c r="AD20" s="2"/>
      <c r="AE20" s="2"/>
      <c r="AF20" s="2"/>
      <c r="AG20" s="2"/>
      <c r="AH20" s="2"/>
      <c r="AI20" s="2"/>
      <c r="AJ20" s="2"/>
      <c r="AK20" s="2"/>
    </row>
    <row r="21" spans="2:37" ht="16">
      <c r="B21" s="45">
        <v>55</v>
      </c>
      <c r="C21" s="36" t="s">
        <v>161</v>
      </c>
      <c r="D21" s="58">
        <v>5</v>
      </c>
      <c r="E21" s="46">
        <f t="shared" ref="E21:E22" si="0">G21*0.5+I21*0.125+K21*0.125+M21*0.125+O21*0.125</f>
        <v>101.80324370465217</v>
      </c>
      <c r="F21" s="46">
        <f t="shared" ref="F21:F22" si="1">SUM(R21:S21)</f>
        <v>110.227</v>
      </c>
      <c r="G21" s="46">
        <f>F21*AB21</f>
        <v>102.27226335615804</v>
      </c>
      <c r="H21" s="46">
        <f t="shared" ref="H21:H22" si="2">SUM(T21:U21)</f>
        <v>108.453</v>
      </c>
      <c r="I21" s="46">
        <f>H21*AB21</f>
        <v>100.62628736847965</v>
      </c>
      <c r="J21" s="70">
        <f t="shared" ref="J21:J22" si="3">SUM(V21:W21)</f>
        <v>108.762</v>
      </c>
      <c r="K21" s="70">
        <f>J21*AB21</f>
        <v>100.91298780827256</v>
      </c>
      <c r="L21" s="70">
        <f t="shared" ref="L21:L22" si="4">SUM(X21:Y21)</f>
        <v>109.812</v>
      </c>
      <c r="M21" s="70">
        <f>L21*AB21</f>
        <v>101.88721260368536</v>
      </c>
      <c r="N21" s="70">
        <f t="shared" ref="N21:N22" si="5">SUM(Z21:AA21)</f>
        <v>109.837</v>
      </c>
      <c r="O21" s="70">
        <f>N21*AB21</f>
        <v>101.91040843214756</v>
      </c>
      <c r="P21" s="39"/>
      <c r="Q21" s="39"/>
      <c r="R21" s="43">
        <v>60</v>
      </c>
      <c r="S21" s="44">
        <v>50.226999999999997</v>
      </c>
      <c r="T21" s="43">
        <v>60</v>
      </c>
      <c r="U21" s="68">
        <v>48.453000000000003</v>
      </c>
      <c r="V21" s="43">
        <v>60</v>
      </c>
      <c r="W21" s="68">
        <v>48.762</v>
      </c>
      <c r="X21" s="43">
        <v>60</v>
      </c>
      <c r="Y21" s="68">
        <v>49.811999999999998</v>
      </c>
      <c r="Z21" s="43">
        <v>60</v>
      </c>
      <c r="AA21" s="68">
        <v>49.837000000000003</v>
      </c>
      <c r="AB21" s="39">
        <f>F6/D6</f>
        <v>0.92783313848837423</v>
      </c>
      <c r="AD21" s="2"/>
      <c r="AE21" s="2"/>
      <c r="AF21" s="2"/>
      <c r="AG21" s="2"/>
      <c r="AH21" s="2"/>
      <c r="AI21" s="2"/>
      <c r="AJ21" s="2"/>
      <c r="AK21" s="2"/>
    </row>
    <row r="22" spans="2:37" ht="16">
      <c r="B22" s="97">
        <v>77</v>
      </c>
      <c r="C22" s="98" t="s">
        <v>108</v>
      </c>
      <c r="D22" s="99">
        <v>4</v>
      </c>
      <c r="E22" s="100">
        <f t="shared" si="0"/>
        <v>101.68842435376422</v>
      </c>
      <c r="F22" s="100">
        <f t="shared" si="1"/>
        <v>110.247</v>
      </c>
      <c r="G22" s="100">
        <f>F22*AB22</f>
        <v>102.29082001892779</v>
      </c>
      <c r="H22" s="100">
        <f t="shared" si="2"/>
        <v>108.73599999999999</v>
      </c>
      <c r="I22" s="100">
        <f>H22*AB22</f>
        <v>100.88886414667185</v>
      </c>
      <c r="J22" s="101">
        <f t="shared" si="3"/>
        <v>109.59399999999999</v>
      </c>
      <c r="K22" s="101">
        <f>J22*AB22</f>
        <v>101.68494497949489</v>
      </c>
      <c r="L22" s="101">
        <f t="shared" si="4"/>
        <v>108.69</v>
      </c>
      <c r="M22" s="101">
        <f>L22*AB22</f>
        <v>100.8461838223014</v>
      </c>
      <c r="N22" s="101">
        <f t="shared" si="5"/>
        <v>108.774</v>
      </c>
      <c r="O22" s="101">
        <f>N22*AB22</f>
        <v>100.92412180593442</v>
      </c>
      <c r="P22" s="39"/>
      <c r="Q22" s="39"/>
      <c r="R22" s="43">
        <v>60</v>
      </c>
      <c r="S22" s="44">
        <v>50.247</v>
      </c>
      <c r="T22" s="43">
        <v>60</v>
      </c>
      <c r="U22" s="68">
        <v>48.735999999999997</v>
      </c>
      <c r="V22" s="43">
        <v>60</v>
      </c>
      <c r="W22" s="68">
        <v>49.594000000000001</v>
      </c>
      <c r="X22" s="43">
        <v>60</v>
      </c>
      <c r="Y22" s="68">
        <v>48.69</v>
      </c>
      <c r="Z22" s="43">
        <v>60</v>
      </c>
      <c r="AA22" s="68">
        <v>48.774000000000001</v>
      </c>
      <c r="AB22" s="39">
        <f>F6/D6</f>
        <v>0.92783313848837423</v>
      </c>
      <c r="AD22" s="2"/>
      <c r="AE22" s="2"/>
      <c r="AF22" s="2"/>
      <c r="AG22" s="2"/>
      <c r="AH22" s="2"/>
      <c r="AI22" s="2"/>
      <c r="AJ22" s="2"/>
      <c r="AK22" s="2"/>
    </row>
    <row r="23" spans="2:37" ht="16" thickBot="1">
      <c r="B23" s="1"/>
      <c r="E23" s="1"/>
      <c r="F23" s="1"/>
      <c r="G23" s="1"/>
      <c r="H23" s="1"/>
      <c r="I23" s="1"/>
      <c r="J23" s="1"/>
      <c r="W23" s="72"/>
      <c r="X23" s="72"/>
      <c r="Y23" s="72"/>
      <c r="Z23" s="72"/>
      <c r="AA23" s="72"/>
      <c r="AD23" s="2"/>
      <c r="AE23" s="2"/>
      <c r="AF23" s="2"/>
      <c r="AG23" s="2"/>
      <c r="AH23" s="2"/>
      <c r="AI23" s="2"/>
      <c r="AJ23" s="2"/>
      <c r="AK23" s="2"/>
    </row>
    <row r="24" spans="2:37" ht="17" thickBot="1">
      <c r="B24" s="105" t="s">
        <v>65</v>
      </c>
      <c r="C24" s="106"/>
      <c r="D24" s="107" t="s">
        <v>101</v>
      </c>
      <c r="E24" s="111"/>
      <c r="F24" s="55"/>
      <c r="H24" s="1"/>
      <c r="I24" s="1"/>
      <c r="J24" s="1"/>
      <c r="W24" s="72"/>
      <c r="X24" s="72"/>
      <c r="Y24" s="72"/>
      <c r="Z24" s="72"/>
      <c r="AA24" s="72"/>
      <c r="AD24" s="2"/>
      <c r="AE24" s="2"/>
      <c r="AF24" s="2"/>
      <c r="AG24" s="2"/>
      <c r="AH24" s="2"/>
      <c r="AI24" s="2"/>
      <c r="AJ24" s="2"/>
      <c r="AK24" s="2"/>
    </row>
    <row r="25" spans="2:37" ht="17" thickBot="1">
      <c r="B25" s="105" t="s">
        <v>66</v>
      </c>
      <c r="C25" s="106"/>
      <c r="D25" s="107" t="s">
        <v>131</v>
      </c>
      <c r="E25" s="111"/>
      <c r="F25" s="55"/>
      <c r="G25" s="1"/>
      <c r="H25" s="1"/>
      <c r="I25" s="1"/>
      <c r="J25" s="1"/>
      <c r="W25" s="72"/>
      <c r="X25" s="72"/>
      <c r="Y25" s="72"/>
      <c r="Z25" s="72"/>
      <c r="AA25" s="72"/>
      <c r="AD25" s="2"/>
      <c r="AE25" s="2"/>
      <c r="AF25" s="2"/>
      <c r="AG25" s="2"/>
      <c r="AH25" s="2"/>
      <c r="AI25" s="2"/>
      <c r="AJ25" s="2"/>
      <c r="AK25" s="2"/>
    </row>
    <row r="26" spans="2:37" ht="18" customHeight="1" thickBot="1">
      <c r="B26" s="105" t="s">
        <v>63</v>
      </c>
      <c r="C26" s="106"/>
      <c r="D26" s="109">
        <f>AVERAGE(E31,E29)</f>
        <v>101.07013954610403</v>
      </c>
      <c r="E26" s="112"/>
      <c r="F26" s="56"/>
      <c r="G26" s="1"/>
      <c r="H26" s="1"/>
      <c r="I26" s="1"/>
      <c r="J26" s="1"/>
      <c r="W26" s="72"/>
      <c r="X26" s="72"/>
      <c r="Y26" s="72"/>
      <c r="Z26" s="72"/>
      <c r="AA26" s="72"/>
      <c r="AD26" s="2"/>
      <c r="AE26" s="2"/>
      <c r="AF26" s="2"/>
      <c r="AG26" s="2"/>
      <c r="AH26" s="2"/>
      <c r="AI26" s="2"/>
      <c r="AJ26" s="2"/>
      <c r="AK26" s="2"/>
    </row>
    <row r="27" spans="2:37" ht="5" customHeight="1">
      <c r="B27" s="1"/>
      <c r="E27" s="1"/>
      <c r="F27" s="1"/>
      <c r="G27" s="1"/>
      <c r="H27" s="1"/>
      <c r="I27" s="1"/>
      <c r="J27" s="1"/>
      <c r="W27" s="72"/>
      <c r="X27" s="72"/>
      <c r="Y27" s="72"/>
      <c r="Z27" s="72"/>
      <c r="AA27" s="72"/>
      <c r="AD27" s="2"/>
      <c r="AE27" s="2"/>
      <c r="AF27" s="2"/>
      <c r="AG27" s="2"/>
      <c r="AH27" s="2"/>
      <c r="AI27" s="2"/>
      <c r="AJ27" s="2"/>
      <c r="AK27" s="2"/>
    </row>
    <row r="28" spans="2:37" ht="17">
      <c r="B28" s="35" t="s">
        <v>48</v>
      </c>
      <c r="C28" s="35" t="s">
        <v>46</v>
      </c>
      <c r="D28" s="35" t="s">
        <v>69</v>
      </c>
      <c r="E28" s="35" t="s">
        <v>50</v>
      </c>
      <c r="F28" s="35" t="s">
        <v>51</v>
      </c>
      <c r="G28" s="35" t="s">
        <v>47</v>
      </c>
      <c r="H28" s="35" t="s">
        <v>52</v>
      </c>
      <c r="I28" s="35" t="s">
        <v>47</v>
      </c>
      <c r="J28" s="35" t="s">
        <v>53</v>
      </c>
      <c r="K28" s="35" t="s">
        <v>47</v>
      </c>
      <c r="L28" s="35" t="s">
        <v>54</v>
      </c>
      <c r="M28" s="35" t="s">
        <v>47</v>
      </c>
      <c r="N28" s="35" t="s">
        <v>55</v>
      </c>
      <c r="O28" s="35" t="s">
        <v>47</v>
      </c>
      <c r="P28" s="39"/>
      <c r="Q28" s="39"/>
      <c r="R28" s="39" t="s">
        <v>56</v>
      </c>
      <c r="S28" s="39"/>
      <c r="T28" s="39" t="s">
        <v>57</v>
      </c>
      <c r="U28" s="39"/>
      <c r="V28" s="39" t="s">
        <v>58</v>
      </c>
      <c r="W28" s="73"/>
      <c r="X28" s="73" t="s">
        <v>59</v>
      </c>
      <c r="Y28" s="73"/>
      <c r="Z28" s="73" t="s">
        <v>60</v>
      </c>
      <c r="AA28" s="73"/>
      <c r="AB28" s="39" t="s">
        <v>49</v>
      </c>
      <c r="AD28" s="2"/>
      <c r="AE28" s="2"/>
      <c r="AF28" s="2"/>
      <c r="AG28" s="2"/>
      <c r="AH28" s="2"/>
      <c r="AI28" s="2"/>
      <c r="AJ28" s="2"/>
      <c r="AK28" s="2"/>
    </row>
    <row r="29" spans="2:37" ht="16">
      <c r="B29" s="40">
        <v>6</v>
      </c>
      <c r="C29" s="41" t="s">
        <v>158</v>
      </c>
      <c r="D29" s="41">
        <v>2</v>
      </c>
      <c r="E29" s="84">
        <f>G29*0.5+I29*0.125+K29*0.125+M29*0.125+O29*0.125</f>
        <v>101.4141336821986</v>
      </c>
      <c r="F29" s="84">
        <f>SUM(R29:S29)</f>
        <v>109.166</v>
      </c>
      <c r="G29" s="84">
        <f>F29*AB29</f>
        <v>101.28783239622186</v>
      </c>
      <c r="H29" s="84">
        <f>SUM(T29:U29)</f>
        <v>109.27799999999999</v>
      </c>
      <c r="I29" s="84">
        <f>H29*AB29</f>
        <v>101.39174970773256</v>
      </c>
      <c r="J29" s="84">
        <f>SUM(V29:W29)</f>
        <v>109.857</v>
      </c>
      <c r="K29" s="84">
        <f>J29*AB29</f>
        <v>101.92896509491733</v>
      </c>
      <c r="L29" s="84">
        <f>SUM(X29:Y29)</f>
        <v>109.041</v>
      </c>
      <c r="M29" s="84">
        <f>L29*AB29</f>
        <v>101.17185325391081</v>
      </c>
      <c r="N29" s="84">
        <f>SUM(Z29:AA29)</f>
        <v>109.577</v>
      </c>
      <c r="O29" s="42">
        <f>N29*AB29</f>
        <v>101.66917181614058</v>
      </c>
      <c r="P29" s="39"/>
      <c r="Q29" s="39"/>
      <c r="R29" s="43">
        <v>60</v>
      </c>
      <c r="S29" s="44">
        <v>49.165999999999997</v>
      </c>
      <c r="T29" s="43">
        <v>60</v>
      </c>
      <c r="U29" s="44">
        <v>49.277999999999999</v>
      </c>
      <c r="V29" s="43">
        <v>60</v>
      </c>
      <c r="W29" s="68">
        <v>49.856999999999999</v>
      </c>
      <c r="X29" s="43">
        <v>60</v>
      </c>
      <c r="Y29" s="68">
        <v>49.040999999999997</v>
      </c>
      <c r="Z29" s="43">
        <v>60</v>
      </c>
      <c r="AA29" s="68">
        <v>49.576999999999998</v>
      </c>
      <c r="AB29" s="39">
        <f>F6/D6</f>
        <v>0.92783313848837423</v>
      </c>
      <c r="AD29" s="2"/>
      <c r="AE29" s="2"/>
      <c r="AF29" s="2"/>
      <c r="AG29" s="2"/>
      <c r="AH29" s="2"/>
      <c r="AI29" s="2"/>
      <c r="AJ29" s="2"/>
      <c r="AK29" s="2"/>
    </row>
    <row r="30" spans="2:37" ht="16">
      <c r="B30" s="45">
        <v>7</v>
      </c>
      <c r="C30" s="36" t="s">
        <v>159</v>
      </c>
      <c r="D30" s="61">
        <v>7</v>
      </c>
      <c r="E30" s="36">
        <f t="shared" ref="E30:E31" si="6">G30*0.5+I30*0.125+K30*0.125+M30*0.125+O30*0.125</f>
        <v>102.72446603202879</v>
      </c>
      <c r="F30" s="36">
        <f t="shared" ref="F30:F31" si="7">SUM(R30:S30)</f>
        <v>110.572</v>
      </c>
      <c r="G30" s="36">
        <f>F30*AB30</f>
        <v>102.59236578893652</v>
      </c>
      <c r="H30" s="36">
        <f t="shared" ref="H30:H31" si="8">SUM(T30:U30)</f>
        <v>111.976</v>
      </c>
      <c r="I30" s="36">
        <f>H30*AB30</f>
        <v>103.8950435153742</v>
      </c>
      <c r="J30" s="94">
        <f t="shared" ref="J30:J31" si="9">SUM(V30:W30)</f>
        <v>112.114</v>
      </c>
      <c r="K30" s="94">
        <f>J30*AB30</f>
        <v>104.02308448848559</v>
      </c>
      <c r="L30" s="94">
        <f t="shared" ref="L30:L31" si="10">SUM(X30:Y30)</f>
        <v>109.512</v>
      </c>
      <c r="M30" s="94">
        <f>L30*AB30</f>
        <v>101.60886266213883</v>
      </c>
      <c r="N30" s="36">
        <f t="shared" ref="N30:N31" si="11">SUM(Z30:AA30)</f>
        <v>109.825</v>
      </c>
      <c r="O30" s="46">
        <f>N30*AB30</f>
        <v>101.8992744344857</v>
      </c>
      <c r="P30" s="39"/>
      <c r="Q30" s="39"/>
      <c r="R30" s="43">
        <v>60</v>
      </c>
      <c r="S30" s="44">
        <v>50.572000000000003</v>
      </c>
      <c r="T30" s="43">
        <v>60</v>
      </c>
      <c r="U30" s="68">
        <v>51.975999999999999</v>
      </c>
      <c r="V30" s="43">
        <v>60</v>
      </c>
      <c r="W30" s="68">
        <v>52.113999999999997</v>
      </c>
      <c r="X30" s="43">
        <v>60</v>
      </c>
      <c r="Y30" s="68">
        <v>49.512</v>
      </c>
      <c r="Z30" s="43">
        <v>60</v>
      </c>
      <c r="AA30" s="68">
        <v>49.825000000000003</v>
      </c>
      <c r="AB30" s="39">
        <f>F6/D6</f>
        <v>0.92783313848837423</v>
      </c>
      <c r="AD30" s="2"/>
      <c r="AE30" s="2"/>
      <c r="AF30" s="2"/>
      <c r="AG30" s="2"/>
      <c r="AH30" s="2"/>
      <c r="AI30" s="2"/>
      <c r="AJ30" s="2"/>
      <c r="AK30" s="2"/>
    </row>
    <row r="31" spans="2:37" ht="16">
      <c r="B31" s="40">
        <v>8</v>
      </c>
      <c r="C31" s="53" t="s">
        <v>160</v>
      </c>
      <c r="D31" s="53">
        <v>1</v>
      </c>
      <c r="E31" s="85">
        <f t="shared" si="6"/>
        <v>100.72614541000948</v>
      </c>
      <c r="F31" s="85">
        <f t="shared" si="7"/>
        <v>108.99600000000001</v>
      </c>
      <c r="G31" s="85">
        <f>F31*AB31</f>
        <v>101.13010076267885</v>
      </c>
      <c r="H31" s="85">
        <f t="shared" si="8"/>
        <v>108.336</v>
      </c>
      <c r="I31" s="85">
        <f>H31*AB31</f>
        <v>100.51773089127651</v>
      </c>
      <c r="J31" s="85">
        <f t="shared" si="9"/>
        <v>108.477</v>
      </c>
      <c r="K31" s="85">
        <f>J31*AB31</f>
        <v>100.64855536380338</v>
      </c>
      <c r="L31" s="85">
        <f t="shared" si="10"/>
        <v>107.837</v>
      </c>
      <c r="M31" s="85">
        <f>L31*AB31</f>
        <v>100.05474215517081</v>
      </c>
      <c r="N31" s="85">
        <f t="shared" si="11"/>
        <v>107.851</v>
      </c>
      <c r="O31" s="83">
        <f>N31*AB31</f>
        <v>100.06773181910965</v>
      </c>
      <c r="P31" s="39"/>
      <c r="Q31" s="39"/>
      <c r="R31" s="43">
        <v>60</v>
      </c>
      <c r="S31" s="44">
        <v>48.996000000000002</v>
      </c>
      <c r="T31" s="43">
        <v>60</v>
      </c>
      <c r="U31" s="44">
        <v>48.335999999999999</v>
      </c>
      <c r="V31" s="43">
        <v>60</v>
      </c>
      <c r="W31" s="68">
        <v>48.476999999999997</v>
      </c>
      <c r="X31" s="43">
        <v>60</v>
      </c>
      <c r="Y31" s="68">
        <v>47.837000000000003</v>
      </c>
      <c r="Z31" s="43">
        <v>60</v>
      </c>
      <c r="AA31" s="68">
        <v>47.850999999999999</v>
      </c>
      <c r="AB31" s="39">
        <f>F6/D6</f>
        <v>0.92783313848837423</v>
      </c>
      <c r="AD31" s="2"/>
      <c r="AE31" s="2"/>
      <c r="AF31" s="2"/>
      <c r="AG31" s="2"/>
      <c r="AH31" s="2"/>
      <c r="AI31" s="2"/>
      <c r="AJ31" s="2"/>
      <c r="AK31" s="2"/>
    </row>
    <row r="32" spans="2:37" ht="17" customHeight="1">
      <c r="B32" s="50"/>
      <c r="C32" s="51"/>
      <c r="D32" s="51"/>
      <c r="E32" s="1"/>
      <c r="F32" s="1"/>
      <c r="G32" s="1"/>
      <c r="H32" s="1"/>
      <c r="I32" s="1"/>
      <c r="J32" s="1"/>
      <c r="W32" s="72"/>
      <c r="X32" s="72"/>
      <c r="Y32" s="72"/>
      <c r="Z32" s="72"/>
      <c r="AA32" s="72"/>
      <c r="AD32" s="2"/>
      <c r="AE32" s="2"/>
      <c r="AF32" s="2"/>
      <c r="AG32" s="2"/>
      <c r="AH32" s="2"/>
      <c r="AI32" s="2"/>
      <c r="AJ32" s="2"/>
      <c r="AK32" s="2"/>
    </row>
    <row r="38" spans="1:18" s="1" customFormat="1">
      <c r="A38" s="2"/>
      <c r="B38" s="2"/>
      <c r="E38" s="2"/>
      <c r="F38" s="2"/>
      <c r="G38" s="2"/>
      <c r="H38" s="2"/>
      <c r="I38" s="2"/>
      <c r="J38" s="2"/>
      <c r="R38" s="2"/>
    </row>
    <row r="39" spans="1:18" s="1" customFormat="1">
      <c r="B39" s="2"/>
      <c r="E39" s="2"/>
      <c r="F39" s="2"/>
      <c r="G39" s="2"/>
      <c r="H39" s="2"/>
      <c r="I39" s="2"/>
      <c r="J39" s="2"/>
    </row>
    <row r="40" spans="1:18" s="1" customFormat="1">
      <c r="B40" s="2"/>
      <c r="E40" s="2"/>
      <c r="F40" s="2"/>
      <c r="G40" s="2"/>
      <c r="H40" s="2"/>
      <c r="I40" s="2"/>
      <c r="J40" s="2"/>
    </row>
    <row r="41" spans="1:18" s="1" customFormat="1">
      <c r="B41" s="2"/>
      <c r="E41" s="2"/>
      <c r="F41" s="2"/>
      <c r="G41" s="2"/>
      <c r="H41" s="2"/>
      <c r="I41" s="2"/>
      <c r="J41" s="2"/>
    </row>
    <row r="42" spans="1:18" s="1" customFormat="1">
      <c r="B42" s="2"/>
      <c r="E42" s="2"/>
      <c r="F42" s="2"/>
      <c r="G42" s="2"/>
      <c r="H42" s="2"/>
      <c r="I42" s="2"/>
      <c r="J42" s="2"/>
    </row>
    <row r="43" spans="1:18" s="1" customFormat="1">
      <c r="B43" s="2"/>
      <c r="E43" s="2"/>
      <c r="F43" s="2"/>
      <c r="G43" s="2"/>
      <c r="H43" s="2"/>
      <c r="I43" s="2"/>
      <c r="J43" s="2"/>
    </row>
    <row r="44" spans="1:18" s="1" customFormat="1" ht="17">
      <c r="B44" s="38"/>
      <c r="C44" s="37"/>
      <c r="D44" s="37"/>
      <c r="E44" s="37"/>
      <c r="F44" s="37"/>
      <c r="G44" s="37"/>
      <c r="H44" s="37"/>
      <c r="I44" s="37"/>
      <c r="J44" s="2"/>
    </row>
    <row r="45" spans="1:18" s="1" customFormat="1">
      <c r="B45" s="2"/>
      <c r="E45" s="2"/>
      <c r="F45" s="2"/>
      <c r="G45" s="2"/>
      <c r="H45" s="2"/>
      <c r="I45" s="2"/>
      <c r="J45" s="2"/>
    </row>
    <row r="46" spans="1:18" s="1" customFormat="1">
      <c r="B46" s="2"/>
      <c r="E46" s="2"/>
      <c r="F46" s="2"/>
      <c r="G46" s="2"/>
      <c r="H46" s="2"/>
      <c r="I46" s="2"/>
      <c r="J46" s="2"/>
    </row>
    <row r="47" spans="1:18" s="1" customFormat="1">
      <c r="B47" s="2"/>
      <c r="E47" s="2"/>
      <c r="F47" s="2"/>
      <c r="G47" s="2"/>
      <c r="H47" s="2"/>
      <c r="I47" s="2"/>
      <c r="J47" s="2"/>
    </row>
    <row r="48" spans="1:18" s="1" customFormat="1">
      <c r="B48" s="2"/>
      <c r="E48" s="2"/>
      <c r="F48" s="2"/>
      <c r="G48" s="2"/>
      <c r="H48" s="2"/>
      <c r="I48" s="2"/>
      <c r="J48" s="2"/>
    </row>
    <row r="49" spans="2:10" s="1" customFormat="1">
      <c r="B49" s="2"/>
      <c r="E49" s="2"/>
      <c r="F49" s="2"/>
      <c r="G49" s="2"/>
      <c r="H49" s="2"/>
      <c r="I49" s="2"/>
      <c r="J49" s="2"/>
    </row>
    <row r="50" spans="2:10" s="1" customFormat="1">
      <c r="B50" s="2"/>
      <c r="E50" s="2"/>
      <c r="F50" s="2"/>
      <c r="G50" s="2"/>
      <c r="H50" s="2"/>
      <c r="I50" s="2"/>
      <c r="J50" s="2"/>
    </row>
    <row r="51" spans="2:10" s="1" customFormat="1">
      <c r="B51" s="2"/>
      <c r="E51" s="2"/>
      <c r="F51" s="2"/>
      <c r="G51" s="2"/>
      <c r="H51" s="2"/>
      <c r="I51" s="2"/>
      <c r="J51" s="2"/>
    </row>
    <row r="52" spans="2:10" s="1" customFormat="1">
      <c r="B52" s="2"/>
      <c r="E52" s="2"/>
      <c r="F52" s="2"/>
      <c r="G52" s="2"/>
      <c r="H52" s="2"/>
      <c r="I52" s="2"/>
      <c r="J52" s="2"/>
    </row>
    <row r="53" spans="2:10" s="1" customFormat="1">
      <c r="B53" s="2"/>
      <c r="E53" s="2"/>
      <c r="F53" s="2"/>
      <c r="G53" s="2"/>
      <c r="H53" s="2"/>
      <c r="I53" s="2"/>
      <c r="J53" s="2"/>
    </row>
  </sheetData>
  <mergeCells count="24">
    <mergeCell ref="B2:O2"/>
    <mergeCell ref="B3:I3"/>
    <mergeCell ref="B5:C5"/>
    <mergeCell ref="D5:E5"/>
    <mergeCell ref="B6:C6"/>
    <mergeCell ref="D6:E6"/>
    <mergeCell ref="B8:C8"/>
    <mergeCell ref="D8:E8"/>
    <mergeCell ref="B9:C9"/>
    <mergeCell ref="D9:E9"/>
    <mergeCell ref="B10:C10"/>
    <mergeCell ref="D10:E10"/>
    <mergeCell ref="B15:C15"/>
    <mergeCell ref="D15:E15"/>
    <mergeCell ref="B16:C16"/>
    <mergeCell ref="D16:E16"/>
    <mergeCell ref="B17:C17"/>
    <mergeCell ref="D17:E17"/>
    <mergeCell ref="B24:C24"/>
    <mergeCell ref="D24:E24"/>
    <mergeCell ref="B25:C25"/>
    <mergeCell ref="D25:E25"/>
    <mergeCell ref="B26:C26"/>
    <mergeCell ref="D26:E26"/>
  </mergeCells>
  <phoneticPr fontId="18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55C8F-1B2D-AA40-8839-A8E3FD645910}">
  <sheetPr>
    <pageSetUpPr fitToPage="1"/>
  </sheetPr>
  <dimension ref="A2:AK79"/>
  <sheetViews>
    <sheetView zoomScale="84" zoomScaleNormal="90" zoomScaleSheetLayoutView="100" workbookViewId="0">
      <selection activeCell="B3" sqref="B3:I3"/>
    </sheetView>
  </sheetViews>
  <sheetFormatPr baseColWidth="10" defaultColWidth="15.83203125" defaultRowHeight="15"/>
  <cols>
    <col min="1" max="1" width="15.83203125" style="2"/>
    <col min="2" max="2" width="5.33203125" style="2" bestFit="1" customWidth="1"/>
    <col min="3" max="3" width="14.1640625" style="1" bestFit="1" customWidth="1"/>
    <col min="4" max="4" width="5.6640625" style="1" bestFit="1" customWidth="1"/>
    <col min="5" max="5" width="11.83203125" style="2" customWidth="1"/>
    <col min="6" max="6" width="10" style="2" bestFit="1" customWidth="1"/>
    <col min="7" max="8" width="12.83203125" style="2" bestFit="1" customWidth="1"/>
    <col min="9" max="9" width="7.83203125" style="2" bestFit="1" customWidth="1"/>
    <col min="10" max="10" width="10.1640625" style="2" bestFit="1" customWidth="1"/>
    <col min="11" max="11" width="7.83203125" style="1" bestFit="1" customWidth="1"/>
    <col min="12" max="12" width="10.1640625" style="1" bestFit="1" customWidth="1"/>
    <col min="13" max="13" width="7.83203125" style="1" bestFit="1" customWidth="1"/>
    <col min="14" max="14" width="10.1640625" style="1" bestFit="1" customWidth="1"/>
    <col min="15" max="15" width="7.83203125" style="1" customWidth="1"/>
    <col min="16" max="18" width="9.83203125" style="1" hidden="1" customWidth="1"/>
    <col min="19" max="19" width="9" style="1" hidden="1" customWidth="1"/>
    <col min="20" max="22" width="9.83203125" style="1" hidden="1" customWidth="1"/>
    <col min="23" max="23" width="9" style="1" hidden="1" customWidth="1"/>
    <col min="24" max="24" width="15.83203125" style="1" hidden="1" customWidth="1"/>
    <col min="25" max="25" width="9" style="1" hidden="1" customWidth="1"/>
    <col min="26" max="26" width="10.6640625" style="1" hidden="1" customWidth="1"/>
    <col min="27" max="27" width="12.1640625" style="1" hidden="1" customWidth="1"/>
    <col min="28" max="28" width="13.33203125" style="1" hidden="1" customWidth="1"/>
    <col min="29" max="29" width="13.33203125" style="1" customWidth="1"/>
    <col min="30" max="30" width="7.83203125" style="1" customWidth="1"/>
    <col min="31" max="31" width="13.33203125" style="1" customWidth="1"/>
    <col min="32" max="32" width="7.83203125" style="1" customWidth="1"/>
    <col min="33" max="33" width="13.33203125" style="1" customWidth="1"/>
    <col min="34" max="34" width="7.83203125" style="1" customWidth="1"/>
    <col min="35" max="35" width="13.33203125" style="1" customWidth="1"/>
    <col min="36" max="36" width="7.83203125" style="1" customWidth="1"/>
    <col min="37" max="37" width="12.5" style="1" customWidth="1"/>
    <col min="38" max="16384" width="15.83203125" style="2"/>
  </cols>
  <sheetData>
    <row r="2" spans="2:37" ht="21">
      <c r="B2" s="113" t="s">
        <v>78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AK2" s="2"/>
    </row>
    <row r="3" spans="2:37" ht="17" customHeight="1">
      <c r="B3" s="114" t="s">
        <v>165</v>
      </c>
      <c r="C3" s="114"/>
      <c r="D3" s="114"/>
      <c r="E3" s="114"/>
      <c r="F3" s="114"/>
      <c r="G3" s="114"/>
      <c r="H3" s="114"/>
      <c r="I3" s="114"/>
      <c r="J3" s="1"/>
      <c r="AK3" s="2"/>
    </row>
    <row r="4" spans="2:37" ht="5" customHeight="1">
      <c r="B4" s="64"/>
      <c r="C4" s="64"/>
      <c r="D4" s="64"/>
      <c r="E4" s="64"/>
      <c r="F4" s="64"/>
      <c r="G4" s="64"/>
      <c r="H4" s="64"/>
      <c r="I4" s="64"/>
      <c r="J4" s="1"/>
      <c r="AK4" s="2"/>
    </row>
    <row r="5" spans="2:37" ht="17">
      <c r="B5" s="115" t="s">
        <v>70</v>
      </c>
      <c r="C5" s="115"/>
      <c r="D5" s="115" t="s">
        <v>71</v>
      </c>
      <c r="E5" s="115"/>
      <c r="F5" s="102" t="s">
        <v>47</v>
      </c>
      <c r="G5" s="102" t="s">
        <v>72</v>
      </c>
      <c r="H5" s="102" t="s">
        <v>73</v>
      </c>
    </row>
    <row r="6" spans="2:37" ht="17">
      <c r="B6" s="116" t="s">
        <v>168</v>
      </c>
      <c r="C6" s="117"/>
      <c r="D6" s="118">
        <v>110.131</v>
      </c>
      <c r="E6" s="118"/>
      <c r="F6" s="62">
        <v>100</v>
      </c>
      <c r="G6" s="63">
        <f>AVERAGE(E37,E35,E36,E27,E49,E38,E15,E16,E14,E47)</f>
        <v>101.09646693483214</v>
      </c>
      <c r="H6" s="67" t="s">
        <v>170</v>
      </c>
    </row>
    <row r="7" spans="2:37" ht="16" thickBot="1">
      <c r="B7" s="1"/>
      <c r="E7" s="1"/>
      <c r="F7" s="1"/>
      <c r="G7" s="1"/>
      <c r="H7" s="1"/>
      <c r="I7" s="1"/>
      <c r="J7" s="1"/>
      <c r="AD7" s="2"/>
      <c r="AE7" s="2"/>
      <c r="AF7" s="2"/>
      <c r="AG7" s="2"/>
      <c r="AH7" s="2"/>
      <c r="AI7" s="2"/>
      <c r="AJ7" s="2"/>
      <c r="AK7" s="2"/>
    </row>
    <row r="8" spans="2:37" ht="17" thickBot="1">
      <c r="B8" s="105" t="s">
        <v>65</v>
      </c>
      <c r="C8" s="106"/>
      <c r="D8" s="107" t="s">
        <v>81</v>
      </c>
      <c r="E8" s="108"/>
      <c r="G8" s="1"/>
      <c r="H8" s="1"/>
      <c r="I8" s="1"/>
      <c r="J8" s="1"/>
      <c r="AD8" s="2"/>
      <c r="AE8" s="2"/>
      <c r="AF8" s="2"/>
      <c r="AG8" s="2"/>
      <c r="AH8" s="2"/>
      <c r="AI8" s="2"/>
      <c r="AJ8" s="2"/>
      <c r="AK8" s="2"/>
    </row>
    <row r="9" spans="2:37" ht="17" thickBot="1">
      <c r="B9" s="105" t="s">
        <v>66</v>
      </c>
      <c r="C9" s="106"/>
      <c r="D9" s="107" t="s">
        <v>95</v>
      </c>
      <c r="E9" s="108"/>
      <c r="G9" s="1"/>
      <c r="H9" s="1"/>
      <c r="I9" s="1"/>
      <c r="J9" s="1"/>
      <c r="AD9" s="2"/>
      <c r="AE9" s="2"/>
      <c r="AF9" s="2"/>
      <c r="AG9" s="2"/>
      <c r="AH9" s="2"/>
      <c r="AI9" s="2"/>
      <c r="AJ9" s="2"/>
      <c r="AK9" s="2"/>
    </row>
    <row r="10" spans="2:37" ht="17" thickBot="1">
      <c r="B10" s="105" t="s">
        <v>63</v>
      </c>
      <c r="C10" s="106"/>
      <c r="D10" s="109">
        <f>AVERAGE(E15,E16)</f>
        <v>101.28744404391134</v>
      </c>
      <c r="E10" s="110"/>
      <c r="G10" s="1"/>
      <c r="H10" s="1"/>
      <c r="I10" s="1"/>
      <c r="J10" s="1"/>
      <c r="AD10" s="2"/>
      <c r="AE10" s="2"/>
      <c r="AF10" s="2"/>
      <c r="AG10" s="2"/>
      <c r="AH10" s="2"/>
      <c r="AI10" s="2"/>
      <c r="AJ10" s="2"/>
      <c r="AK10" s="2"/>
    </row>
    <row r="11" spans="2:37" ht="17" thickBot="1">
      <c r="B11" s="105" t="s">
        <v>64</v>
      </c>
      <c r="C11" s="106"/>
      <c r="D11" s="107" t="s">
        <v>113</v>
      </c>
      <c r="E11" s="108"/>
      <c r="G11" s="1"/>
      <c r="H11" s="1"/>
      <c r="I11" s="1"/>
      <c r="J11" s="1"/>
      <c r="AD11" s="2"/>
      <c r="AE11" s="2"/>
      <c r="AF11" s="2"/>
      <c r="AG11" s="2"/>
      <c r="AH11" s="2"/>
      <c r="AI11" s="2"/>
      <c r="AJ11" s="2"/>
      <c r="AK11" s="2"/>
    </row>
    <row r="12" spans="2:37" ht="5" customHeight="1">
      <c r="B12" s="1"/>
      <c r="E12" s="1"/>
      <c r="F12" s="1"/>
      <c r="G12" s="1"/>
      <c r="H12" s="1"/>
      <c r="I12" s="1"/>
      <c r="J12" s="1"/>
      <c r="AD12" s="2"/>
      <c r="AE12" s="2"/>
      <c r="AF12" s="2"/>
      <c r="AG12" s="2"/>
      <c r="AH12" s="2"/>
      <c r="AI12" s="2"/>
      <c r="AJ12" s="2"/>
      <c r="AK12" s="2"/>
    </row>
    <row r="13" spans="2:37" ht="17">
      <c r="B13" s="35" t="s">
        <v>48</v>
      </c>
      <c r="C13" s="35" t="s">
        <v>46</v>
      </c>
      <c r="D13" s="35" t="s">
        <v>69</v>
      </c>
      <c r="E13" s="35" t="s">
        <v>50</v>
      </c>
      <c r="F13" s="35" t="s">
        <v>51</v>
      </c>
      <c r="G13" s="35" t="s">
        <v>47</v>
      </c>
      <c r="H13" s="35" t="s">
        <v>52</v>
      </c>
      <c r="I13" s="35" t="s">
        <v>47</v>
      </c>
      <c r="J13" s="35" t="s">
        <v>53</v>
      </c>
      <c r="K13" s="35" t="s">
        <v>47</v>
      </c>
      <c r="L13" s="35" t="s">
        <v>54</v>
      </c>
      <c r="M13" s="35" t="s">
        <v>47</v>
      </c>
      <c r="N13" s="35" t="s">
        <v>55</v>
      </c>
      <c r="O13" s="35" t="s">
        <v>47</v>
      </c>
      <c r="P13" s="39"/>
      <c r="Q13" s="39"/>
      <c r="R13" s="39" t="s">
        <v>56</v>
      </c>
      <c r="S13" s="39"/>
      <c r="T13" s="39" t="s">
        <v>57</v>
      </c>
      <c r="U13" s="39"/>
      <c r="V13" s="39" t="s">
        <v>58</v>
      </c>
      <c r="W13" s="39"/>
      <c r="X13" s="39" t="s">
        <v>59</v>
      </c>
      <c r="Y13" s="39"/>
      <c r="Z13" s="39" t="s">
        <v>60</v>
      </c>
      <c r="AA13" s="39"/>
      <c r="AB13" s="39" t="s">
        <v>49</v>
      </c>
      <c r="AD13" s="2"/>
      <c r="AE13" s="2"/>
      <c r="AF13" s="2"/>
      <c r="AG13" s="2"/>
      <c r="AH13" s="2"/>
      <c r="AI13" s="2"/>
      <c r="AJ13" s="2"/>
      <c r="AK13" s="2"/>
    </row>
    <row r="14" spans="2:37" ht="16">
      <c r="B14" s="40">
        <v>95</v>
      </c>
      <c r="C14" s="41" t="s">
        <v>135</v>
      </c>
      <c r="D14" s="57">
        <v>9</v>
      </c>
      <c r="E14" s="42">
        <f>G14*0.5+I14*0.125+K14*0.125+M14*0.125+O14*0.125</f>
        <v>101.32943948570339</v>
      </c>
      <c r="F14" s="42">
        <f>SUM(R14:S14)</f>
        <v>111.02500000000001</v>
      </c>
      <c r="G14" s="42">
        <f>F14*AB14</f>
        <v>100.81176053972088</v>
      </c>
      <c r="H14" s="89">
        <f>SUM(T14:U14)</f>
        <v>111.795</v>
      </c>
      <c r="I14" s="89">
        <f>H14*AB14</f>
        <v>101.51092789496145</v>
      </c>
      <c r="J14" s="89">
        <f>SUM(V14:W14)</f>
        <v>111.886</v>
      </c>
      <c r="K14" s="89">
        <f>J14*AB14</f>
        <v>101.59355676421715</v>
      </c>
      <c r="L14" s="89">
        <f>SUM(X14:Y14)</f>
        <v>112.36099999999999</v>
      </c>
      <c r="M14" s="89">
        <f>L14*AB14</f>
        <v>102.02486130154088</v>
      </c>
      <c r="N14" s="89">
        <f>SUM(Z14:AA14)</f>
        <v>112.619</v>
      </c>
      <c r="O14" s="89">
        <f>N14*AB14</f>
        <v>102.25912776602409</v>
      </c>
      <c r="P14" s="39"/>
      <c r="Q14" s="39"/>
      <c r="R14" s="43">
        <v>60</v>
      </c>
      <c r="S14" s="44">
        <v>51.024999999999999</v>
      </c>
      <c r="T14" s="43">
        <v>60</v>
      </c>
      <c r="U14" s="68">
        <v>51.795000000000002</v>
      </c>
      <c r="V14" s="43">
        <v>60</v>
      </c>
      <c r="W14" s="68">
        <v>51.886000000000003</v>
      </c>
      <c r="X14" s="71">
        <v>60</v>
      </c>
      <c r="Y14" s="68">
        <v>52.360999999999997</v>
      </c>
      <c r="Z14" s="71">
        <v>60</v>
      </c>
      <c r="AA14" s="68">
        <v>52.619</v>
      </c>
      <c r="AB14" s="39">
        <f>F6/D6</f>
        <v>0.90800955226048974</v>
      </c>
      <c r="AD14" s="2"/>
      <c r="AE14" s="2"/>
      <c r="AF14" s="2"/>
      <c r="AG14" s="2"/>
      <c r="AH14" s="2"/>
      <c r="AI14" s="2"/>
      <c r="AJ14" s="2"/>
      <c r="AK14" s="2"/>
    </row>
    <row r="15" spans="2:37" ht="16">
      <c r="B15" s="45">
        <v>97</v>
      </c>
      <c r="C15" s="36" t="s">
        <v>164</v>
      </c>
      <c r="D15" s="58">
        <v>7</v>
      </c>
      <c r="E15" s="46">
        <f t="shared" ref="E15:E16" si="0">G15*0.5+I15*0.125+K15*0.125+M15*0.125+O15*0.125</f>
        <v>101.27382390062742</v>
      </c>
      <c r="F15" s="46">
        <f t="shared" ref="F15:F16" si="1">SUM(R15:S15)</f>
        <v>111.31</v>
      </c>
      <c r="G15" s="46">
        <f>F15*AB15</f>
        <v>101.07054326211511</v>
      </c>
      <c r="H15" s="90">
        <f t="shared" ref="H15:H16" si="2">SUM(T15:U15)</f>
        <v>111.41499999999999</v>
      </c>
      <c r="I15" s="90">
        <f t="shared" ref="I15:I16" si="3">H15*AB15</f>
        <v>101.16588426510246</v>
      </c>
      <c r="J15" s="90">
        <f>SUM(V15:W15)</f>
        <v>111.60300000000001</v>
      </c>
      <c r="K15" s="90">
        <f t="shared" ref="K15:K16" si="4">J15*AB15</f>
        <v>101.33659006092745</v>
      </c>
      <c r="L15" s="90">
        <f t="shared" ref="L15:L16" si="5">SUM(X15:Y15)</f>
        <v>111.554</v>
      </c>
      <c r="M15" s="90">
        <f t="shared" ref="M15:M16" si="6">L15*AB15</f>
        <v>101.29209759286667</v>
      </c>
      <c r="N15" s="90">
        <f t="shared" ref="N15:N16" si="7">SUM(Z15:AA15)</f>
        <v>112.459</v>
      </c>
      <c r="O15" s="90">
        <f t="shared" ref="O15:O16" si="8">N15*AB15</f>
        <v>102.11384623766241</v>
      </c>
      <c r="P15" s="39"/>
      <c r="Q15" s="39"/>
      <c r="R15" s="43">
        <v>60</v>
      </c>
      <c r="S15" s="44">
        <v>51.31</v>
      </c>
      <c r="T15" s="43">
        <v>60</v>
      </c>
      <c r="U15" s="76">
        <v>51.414999999999999</v>
      </c>
      <c r="V15" s="43">
        <v>60</v>
      </c>
      <c r="W15" s="68">
        <v>51.603000000000002</v>
      </c>
      <c r="X15" s="71">
        <v>60</v>
      </c>
      <c r="Y15" s="68">
        <v>51.554000000000002</v>
      </c>
      <c r="Z15" s="71">
        <v>60</v>
      </c>
      <c r="AA15" s="68">
        <v>52.459000000000003</v>
      </c>
      <c r="AB15" s="39">
        <f>F6/D6</f>
        <v>0.90800955226048974</v>
      </c>
      <c r="AD15" s="2"/>
      <c r="AE15" s="2"/>
      <c r="AF15" s="2"/>
      <c r="AG15" s="2"/>
      <c r="AH15" s="2"/>
      <c r="AI15" s="2"/>
      <c r="AJ15" s="2"/>
      <c r="AK15" s="2"/>
    </row>
    <row r="16" spans="2:37" ht="16">
      <c r="B16" s="52">
        <v>98</v>
      </c>
      <c r="C16" s="53" t="s">
        <v>137</v>
      </c>
      <c r="D16" s="60">
        <v>8</v>
      </c>
      <c r="E16" s="54">
        <f t="shared" si="0"/>
        <v>101.30106418719524</v>
      </c>
      <c r="F16" s="54">
        <f t="shared" si="1"/>
        <v>110.95400000000001</v>
      </c>
      <c r="G16" s="54">
        <f>F16*AB16</f>
        <v>100.74729186151039</v>
      </c>
      <c r="H16" s="91">
        <f t="shared" si="2"/>
        <v>111.458</v>
      </c>
      <c r="I16" s="91">
        <f t="shared" si="3"/>
        <v>101.20492867584966</v>
      </c>
      <c r="J16" s="91">
        <f>SUM(V16:W16)</f>
        <v>111.946</v>
      </c>
      <c r="K16" s="91">
        <f t="shared" si="4"/>
        <v>101.64803733735278</v>
      </c>
      <c r="L16" s="91">
        <f t="shared" si="5"/>
        <v>112.556</v>
      </c>
      <c r="M16" s="91">
        <f t="shared" si="6"/>
        <v>102.20192316423169</v>
      </c>
      <c r="N16" s="91">
        <f t="shared" si="7"/>
        <v>112.735</v>
      </c>
      <c r="O16" s="91">
        <f t="shared" si="8"/>
        <v>102.36445687408631</v>
      </c>
      <c r="P16" s="39"/>
      <c r="Q16" s="39"/>
      <c r="R16" s="43">
        <v>60</v>
      </c>
      <c r="S16" s="44">
        <v>50.954000000000001</v>
      </c>
      <c r="T16" s="43">
        <v>60</v>
      </c>
      <c r="U16" s="76">
        <v>51.457999999999998</v>
      </c>
      <c r="V16" s="43">
        <v>60</v>
      </c>
      <c r="W16" s="68">
        <v>51.945999999999998</v>
      </c>
      <c r="X16" s="71">
        <v>60</v>
      </c>
      <c r="Y16" s="68">
        <v>52.555999999999997</v>
      </c>
      <c r="Z16" s="71">
        <v>60</v>
      </c>
      <c r="AA16" s="68">
        <v>52.734999999999999</v>
      </c>
      <c r="AB16" s="39">
        <f>F6/D6</f>
        <v>0.90800955226048974</v>
      </c>
      <c r="AD16" s="2"/>
      <c r="AE16" s="2"/>
      <c r="AF16" s="2"/>
      <c r="AG16" s="2"/>
      <c r="AH16" s="2"/>
      <c r="AI16" s="2"/>
      <c r="AJ16" s="2"/>
      <c r="AK16" s="2"/>
    </row>
    <row r="17" spans="2:37" ht="17" customHeight="1" thickBot="1">
      <c r="B17" s="1"/>
      <c r="E17" s="1"/>
      <c r="F17" s="1"/>
      <c r="G17" s="1"/>
      <c r="H17" s="1"/>
      <c r="I17" s="1"/>
      <c r="J17" s="1"/>
      <c r="W17" s="72"/>
      <c r="X17" s="72"/>
      <c r="Y17" s="72"/>
      <c r="Z17" s="72"/>
      <c r="AA17" s="72"/>
      <c r="AD17" s="2"/>
      <c r="AE17" s="2"/>
      <c r="AF17" s="2"/>
      <c r="AG17" s="2"/>
      <c r="AH17" s="2"/>
      <c r="AI17" s="2"/>
      <c r="AJ17" s="2"/>
      <c r="AK17" s="2"/>
    </row>
    <row r="18" spans="2:37" ht="17" thickBot="1">
      <c r="B18" s="105" t="s">
        <v>65</v>
      </c>
      <c r="C18" s="106"/>
      <c r="D18" s="107" t="s">
        <v>68</v>
      </c>
      <c r="E18" s="108"/>
      <c r="G18" s="1"/>
      <c r="H18" s="1"/>
      <c r="I18" s="1"/>
      <c r="J18" s="1"/>
      <c r="W18" s="72"/>
      <c r="X18" s="72"/>
      <c r="Y18" s="72"/>
      <c r="Z18" s="72"/>
      <c r="AA18" s="72"/>
      <c r="AD18" s="2"/>
      <c r="AE18" s="2"/>
      <c r="AF18" s="2"/>
      <c r="AG18" s="2"/>
      <c r="AH18" s="2"/>
      <c r="AI18" s="2"/>
      <c r="AJ18" s="2"/>
      <c r="AK18" s="2"/>
    </row>
    <row r="19" spans="2:37" ht="17" thickBot="1">
      <c r="B19" s="105" t="s">
        <v>66</v>
      </c>
      <c r="C19" s="106"/>
      <c r="D19" s="107" t="s">
        <v>82</v>
      </c>
      <c r="E19" s="108"/>
      <c r="G19" s="1"/>
      <c r="H19" s="1"/>
      <c r="I19" s="1"/>
      <c r="J19" s="1"/>
      <c r="W19" s="72"/>
      <c r="X19" s="72"/>
      <c r="Y19" s="72"/>
      <c r="Z19" s="72"/>
      <c r="AA19" s="72"/>
      <c r="AD19" s="2"/>
      <c r="AE19" s="2"/>
      <c r="AF19" s="2"/>
      <c r="AG19" s="2"/>
      <c r="AH19" s="2"/>
      <c r="AI19" s="2"/>
      <c r="AJ19" s="2"/>
      <c r="AK19" s="2"/>
    </row>
    <row r="20" spans="2:37" ht="17" thickBot="1">
      <c r="B20" s="105" t="s">
        <v>63</v>
      </c>
      <c r="C20" s="106"/>
      <c r="D20" s="109">
        <f>AVERAGE(E27,E26)</f>
        <v>101.22762891465618</v>
      </c>
      <c r="E20" s="110"/>
      <c r="G20" s="1"/>
      <c r="H20" s="1"/>
      <c r="I20" s="1"/>
      <c r="J20" s="1"/>
      <c r="W20" s="72"/>
      <c r="X20" s="72"/>
      <c r="Y20" s="72"/>
      <c r="Z20" s="72"/>
      <c r="AA20" s="72"/>
      <c r="AD20" s="2"/>
      <c r="AE20" s="2"/>
      <c r="AF20" s="2"/>
      <c r="AG20" s="2"/>
      <c r="AH20" s="2"/>
      <c r="AI20" s="2"/>
      <c r="AJ20" s="2"/>
      <c r="AK20" s="2"/>
    </row>
    <row r="21" spans="2:37" ht="17" thickBot="1">
      <c r="B21" s="105" t="s">
        <v>64</v>
      </c>
      <c r="C21" s="106"/>
      <c r="D21" s="107" t="s">
        <v>113</v>
      </c>
      <c r="E21" s="108"/>
      <c r="G21" s="1"/>
      <c r="H21" s="1"/>
      <c r="I21" s="1"/>
      <c r="J21" s="1"/>
      <c r="W21" s="72"/>
      <c r="X21" s="72"/>
      <c r="Y21" s="72"/>
      <c r="Z21" s="72"/>
      <c r="AA21" s="72"/>
      <c r="AD21" s="2"/>
      <c r="AE21" s="2"/>
      <c r="AF21" s="2"/>
      <c r="AG21" s="2"/>
      <c r="AH21" s="2"/>
      <c r="AI21" s="2"/>
      <c r="AJ21" s="2"/>
      <c r="AK21" s="2"/>
    </row>
    <row r="22" spans="2:37" ht="5" customHeight="1">
      <c r="B22" s="1"/>
      <c r="E22" s="1"/>
      <c r="F22" s="1"/>
      <c r="G22" s="1"/>
      <c r="H22" s="1"/>
      <c r="I22" s="1"/>
      <c r="J22" s="1"/>
      <c r="W22" s="72"/>
      <c r="X22" s="72"/>
      <c r="Y22" s="72"/>
      <c r="Z22" s="72"/>
      <c r="AA22" s="72"/>
      <c r="AD22" s="2"/>
      <c r="AE22" s="2"/>
      <c r="AF22" s="2"/>
      <c r="AG22" s="2"/>
      <c r="AH22" s="2"/>
      <c r="AI22" s="2"/>
      <c r="AJ22" s="2"/>
      <c r="AK22" s="2"/>
    </row>
    <row r="23" spans="2:37" ht="17">
      <c r="B23" s="35" t="s">
        <v>48</v>
      </c>
      <c r="C23" s="35" t="s">
        <v>46</v>
      </c>
      <c r="D23" s="35" t="s">
        <v>69</v>
      </c>
      <c r="E23" s="35" t="s">
        <v>50</v>
      </c>
      <c r="F23" s="35" t="s">
        <v>51</v>
      </c>
      <c r="G23" s="35" t="s">
        <v>47</v>
      </c>
      <c r="H23" s="35" t="s">
        <v>52</v>
      </c>
      <c r="I23" s="35" t="s">
        <v>47</v>
      </c>
      <c r="J23" s="35" t="s">
        <v>53</v>
      </c>
      <c r="K23" s="35" t="s">
        <v>47</v>
      </c>
      <c r="L23" s="35" t="s">
        <v>54</v>
      </c>
      <c r="M23" s="35" t="s">
        <v>47</v>
      </c>
      <c r="N23" s="35" t="s">
        <v>55</v>
      </c>
      <c r="O23" s="35" t="s">
        <v>47</v>
      </c>
      <c r="P23" s="39"/>
      <c r="Q23" s="39"/>
      <c r="R23" s="39" t="s">
        <v>56</v>
      </c>
      <c r="S23" s="39"/>
      <c r="T23" s="39" t="s">
        <v>57</v>
      </c>
      <c r="U23" s="39"/>
      <c r="V23" s="39" t="s">
        <v>58</v>
      </c>
      <c r="W23" s="73"/>
      <c r="X23" s="73" t="s">
        <v>59</v>
      </c>
      <c r="Y23" s="73"/>
      <c r="Z23" s="73" t="s">
        <v>60</v>
      </c>
      <c r="AA23" s="73"/>
      <c r="AB23" s="39" t="s">
        <v>49</v>
      </c>
      <c r="AD23" s="2"/>
      <c r="AE23" s="2"/>
      <c r="AF23" s="2"/>
      <c r="AG23" s="2"/>
      <c r="AH23" s="2"/>
      <c r="AI23" s="2"/>
      <c r="AJ23" s="2"/>
      <c r="AK23" s="2"/>
    </row>
    <row r="24" spans="2:37" ht="16">
      <c r="B24" s="40">
        <v>5</v>
      </c>
      <c r="C24" s="41" t="s">
        <v>138</v>
      </c>
      <c r="D24" s="57">
        <v>14</v>
      </c>
      <c r="E24" s="42">
        <f>G24*0.5+I24*0.125+K24*0.125+M24*0.125+O24*0.125</f>
        <v>101.87311020511936</v>
      </c>
      <c r="F24" s="42">
        <f>SUM(R24:S24)</f>
        <v>111.916</v>
      </c>
      <c r="G24" s="42">
        <f>F24*AB24</f>
        <v>101.62079705078497</v>
      </c>
      <c r="H24" s="42">
        <f>SUM(T24:U24)</f>
        <v>112.35</v>
      </c>
      <c r="I24" s="42">
        <f>H24*AB24</f>
        <v>102.01487319646601</v>
      </c>
      <c r="J24" s="42">
        <f>SUM(V24:W24)</f>
        <v>113.154</v>
      </c>
      <c r="K24" s="42">
        <f>J24*AB24</f>
        <v>102.74491287648345</v>
      </c>
      <c r="L24" s="42">
        <f>SUM(X24:Y24)</f>
        <v>111.96600000000001</v>
      </c>
      <c r="M24" s="42">
        <f>L24*AB24</f>
        <v>101.666197528398</v>
      </c>
      <c r="N24" s="42">
        <f>SUM(Z24:AA24)</f>
        <v>112.417</v>
      </c>
      <c r="O24" s="42">
        <f>N24*AB24</f>
        <v>102.07570983646748</v>
      </c>
      <c r="P24" s="39"/>
      <c r="Q24" s="39"/>
      <c r="R24" s="43">
        <v>60</v>
      </c>
      <c r="S24" s="44">
        <v>51.915999999999997</v>
      </c>
      <c r="T24" s="43">
        <v>60</v>
      </c>
      <c r="U24" s="44">
        <v>52.35</v>
      </c>
      <c r="V24" s="43">
        <v>60</v>
      </c>
      <c r="W24" s="68">
        <v>53.154000000000003</v>
      </c>
      <c r="X24" s="71">
        <v>60</v>
      </c>
      <c r="Y24" s="68">
        <v>51.966000000000001</v>
      </c>
      <c r="Z24" s="71">
        <v>60</v>
      </c>
      <c r="AA24" s="68">
        <v>52.417000000000002</v>
      </c>
      <c r="AB24" s="39">
        <f>F6/D6</f>
        <v>0.90800955226048974</v>
      </c>
      <c r="AD24" s="2"/>
      <c r="AE24" s="2"/>
      <c r="AF24" s="2"/>
      <c r="AG24" s="2"/>
      <c r="AH24" s="2"/>
      <c r="AI24" s="2"/>
      <c r="AJ24" s="2"/>
      <c r="AK24" s="2"/>
    </row>
    <row r="25" spans="2:37" ht="16">
      <c r="B25" s="45">
        <v>7</v>
      </c>
      <c r="C25" s="36" t="s">
        <v>139</v>
      </c>
      <c r="D25" s="58">
        <v>17</v>
      </c>
      <c r="E25" s="46">
        <f t="shared" ref="E25:E27" si="9">G25*0.5+I25*0.125+K25*0.125+M25*0.125+O25*0.125</f>
        <v>103.79582043203095</v>
      </c>
      <c r="F25" s="46">
        <f t="shared" ref="F25:F27" si="10">SUM(R25:S25)</f>
        <v>115.417</v>
      </c>
      <c r="G25" s="46">
        <f>F25*AB25</f>
        <v>104.79973849324895</v>
      </c>
      <c r="H25" s="46">
        <f t="shared" ref="H25:H27" si="11">SUM(T25:U25)</f>
        <v>114.00399999999999</v>
      </c>
      <c r="I25" s="46">
        <f>H25*AB25</f>
        <v>103.51672099590486</v>
      </c>
      <c r="J25" s="46">
        <f t="shared" ref="J25:J27" si="12">SUM(V25:W25)</f>
        <v>114.50999999999999</v>
      </c>
      <c r="K25" s="46">
        <f>J25*AB25</f>
        <v>103.97617382934867</v>
      </c>
      <c r="L25" s="46">
        <f t="shared" ref="L25:L27" si="13">SUM(X25:Y25)</f>
        <v>111.99600000000001</v>
      </c>
      <c r="M25" s="46">
        <f>L25*AB25</f>
        <v>101.69343781496582</v>
      </c>
      <c r="N25" s="46">
        <f t="shared" ref="N25:N27" si="14">SUM(Z25:AA25)</f>
        <v>112.313</v>
      </c>
      <c r="O25" s="70">
        <f>N25*AB25</f>
        <v>101.98127684303239</v>
      </c>
      <c r="P25" s="39"/>
      <c r="Q25" s="39"/>
      <c r="R25" s="43">
        <v>60</v>
      </c>
      <c r="S25" s="44">
        <v>55.417000000000002</v>
      </c>
      <c r="T25" s="43">
        <v>60</v>
      </c>
      <c r="U25" s="68">
        <v>54.003999999999998</v>
      </c>
      <c r="V25" s="43">
        <v>60</v>
      </c>
      <c r="W25" s="68">
        <v>54.51</v>
      </c>
      <c r="X25" s="71">
        <v>60</v>
      </c>
      <c r="Y25" s="68">
        <v>51.996000000000002</v>
      </c>
      <c r="Z25" s="71">
        <v>60</v>
      </c>
      <c r="AA25" s="68">
        <v>52.313000000000002</v>
      </c>
      <c r="AB25" s="39">
        <f>F6/D6</f>
        <v>0.90800955226048974</v>
      </c>
      <c r="AD25" s="2"/>
      <c r="AE25" s="2"/>
      <c r="AF25" s="2"/>
      <c r="AG25" s="2"/>
      <c r="AH25" s="2"/>
      <c r="AI25" s="2"/>
      <c r="AJ25" s="2"/>
      <c r="AK25" s="2"/>
    </row>
    <row r="26" spans="2:37" ht="16">
      <c r="B26" s="40">
        <v>8</v>
      </c>
      <c r="C26" s="41" t="s">
        <v>140</v>
      </c>
      <c r="D26" s="57">
        <v>11</v>
      </c>
      <c r="E26" s="42">
        <f t="shared" si="9"/>
        <v>101.4071878036157</v>
      </c>
      <c r="F26" s="42">
        <f t="shared" si="10"/>
        <v>111.05500000000001</v>
      </c>
      <c r="G26" s="42">
        <f>F26*AB26</f>
        <v>100.8390008262887</v>
      </c>
      <c r="H26" s="42">
        <f t="shared" si="11"/>
        <v>111.759</v>
      </c>
      <c r="I26" s="42">
        <f>H26*AB26</f>
        <v>101.47823955108008</v>
      </c>
      <c r="J26" s="42">
        <f t="shared" si="12"/>
        <v>111.90600000000001</v>
      </c>
      <c r="K26" s="42">
        <f>J26*AB26</f>
        <v>101.61171695526237</v>
      </c>
      <c r="L26" s="65">
        <f t="shared" si="13"/>
        <v>112.70400000000001</v>
      </c>
      <c r="M26" s="65">
        <f>L26*AB26</f>
        <v>102.33630857796624</v>
      </c>
      <c r="N26" s="65">
        <f t="shared" si="14"/>
        <v>112.857</v>
      </c>
      <c r="O26" s="65">
        <f>N26*AB26</f>
        <v>102.47523403946209</v>
      </c>
      <c r="P26" s="39"/>
      <c r="Q26" s="39"/>
      <c r="R26" s="43">
        <v>60</v>
      </c>
      <c r="S26" s="44">
        <v>51.055</v>
      </c>
      <c r="T26" s="43">
        <v>60</v>
      </c>
      <c r="U26" s="68">
        <v>51.759</v>
      </c>
      <c r="V26" s="43">
        <v>60</v>
      </c>
      <c r="W26" s="68">
        <v>51.905999999999999</v>
      </c>
      <c r="X26" s="71">
        <v>60</v>
      </c>
      <c r="Y26" s="92">
        <v>52.704000000000001</v>
      </c>
      <c r="Z26" s="71">
        <v>60</v>
      </c>
      <c r="AA26" s="92">
        <v>52.856999999999999</v>
      </c>
      <c r="AB26" s="39">
        <f>F6/D6</f>
        <v>0.90800955226048974</v>
      </c>
      <c r="AD26" s="2"/>
      <c r="AE26" s="2"/>
      <c r="AF26" s="2"/>
      <c r="AG26" s="2"/>
      <c r="AH26" s="2"/>
      <c r="AI26" s="2"/>
      <c r="AJ26" s="2"/>
      <c r="AK26" s="2"/>
    </row>
    <row r="27" spans="2:37" ht="16">
      <c r="B27" s="47">
        <v>9</v>
      </c>
      <c r="C27" s="48" t="s">
        <v>141</v>
      </c>
      <c r="D27" s="59">
        <v>4</v>
      </c>
      <c r="E27" s="49">
        <f t="shared" si="9"/>
        <v>101.04807002569666</v>
      </c>
      <c r="F27" s="49">
        <f t="shared" si="10"/>
        <v>110.548</v>
      </c>
      <c r="G27" s="49">
        <f>F27*AB27</f>
        <v>100.37863998329262</v>
      </c>
      <c r="H27" s="93">
        <f t="shared" si="11"/>
        <v>111.163</v>
      </c>
      <c r="I27" s="93">
        <f>H27*AB27</f>
        <v>100.93706585793282</v>
      </c>
      <c r="J27" s="93">
        <f t="shared" si="12"/>
        <v>112.45099999999999</v>
      </c>
      <c r="K27" s="93">
        <f>J27*AB27</f>
        <v>102.10658216124432</v>
      </c>
      <c r="L27" s="49">
        <f t="shared" si="13"/>
        <v>112.163</v>
      </c>
      <c r="M27" s="49">
        <f>L27*AB27</f>
        <v>101.8450754101933</v>
      </c>
      <c r="N27" s="49">
        <f t="shared" si="14"/>
        <v>112.313</v>
      </c>
      <c r="O27" s="49">
        <f>N27*AB27</f>
        <v>101.98127684303239</v>
      </c>
      <c r="P27" s="39"/>
      <c r="Q27" s="39"/>
      <c r="R27" s="43">
        <v>60</v>
      </c>
      <c r="S27" s="44">
        <v>50.548000000000002</v>
      </c>
      <c r="T27" s="43">
        <v>60</v>
      </c>
      <c r="U27" s="68">
        <v>51.162999999999997</v>
      </c>
      <c r="V27" s="43">
        <v>60</v>
      </c>
      <c r="W27" s="68">
        <v>52.451000000000001</v>
      </c>
      <c r="X27" s="71">
        <v>60</v>
      </c>
      <c r="Y27" s="68">
        <v>52.162999999999997</v>
      </c>
      <c r="Z27" s="71">
        <v>60</v>
      </c>
      <c r="AA27" s="68">
        <v>52.313000000000002</v>
      </c>
      <c r="AB27" s="39">
        <f>F6/D6</f>
        <v>0.90800955226048974</v>
      </c>
      <c r="AD27" s="2"/>
      <c r="AE27" s="2"/>
      <c r="AF27" s="2"/>
      <c r="AG27" s="2"/>
      <c r="AH27" s="2"/>
      <c r="AI27" s="2"/>
      <c r="AJ27" s="2"/>
      <c r="AK27" s="2"/>
    </row>
    <row r="28" spans="2:37" ht="16" thickBot="1">
      <c r="B28" s="1"/>
      <c r="E28" s="1"/>
      <c r="F28" s="1"/>
      <c r="G28" s="1"/>
      <c r="H28" s="1"/>
      <c r="I28" s="1"/>
      <c r="J28" s="1"/>
      <c r="W28" s="72"/>
      <c r="X28" s="72"/>
      <c r="Y28" s="72"/>
      <c r="Z28" s="72"/>
      <c r="AA28" s="72"/>
      <c r="AD28" s="2"/>
      <c r="AE28" s="2"/>
      <c r="AF28" s="2"/>
      <c r="AG28" s="2"/>
      <c r="AH28" s="2"/>
      <c r="AI28" s="2"/>
      <c r="AJ28" s="2"/>
      <c r="AK28" s="2"/>
    </row>
    <row r="29" spans="2:37" ht="17" thickBot="1">
      <c r="B29" s="105" t="s">
        <v>65</v>
      </c>
      <c r="C29" s="106"/>
      <c r="D29" s="107" t="s">
        <v>62</v>
      </c>
      <c r="E29" s="111"/>
      <c r="F29" s="55"/>
      <c r="H29" s="1"/>
      <c r="I29" s="1"/>
      <c r="J29" s="1"/>
      <c r="W29" s="72"/>
      <c r="X29" s="72"/>
      <c r="Y29" s="72"/>
      <c r="Z29" s="72"/>
      <c r="AA29" s="72"/>
      <c r="AD29" s="2"/>
      <c r="AE29" s="2"/>
      <c r="AF29" s="2"/>
      <c r="AG29" s="2"/>
      <c r="AH29" s="2"/>
      <c r="AI29" s="2"/>
      <c r="AJ29" s="2"/>
      <c r="AK29" s="2"/>
    </row>
    <row r="30" spans="2:37" ht="17" thickBot="1">
      <c r="B30" s="105" t="s">
        <v>66</v>
      </c>
      <c r="C30" s="106"/>
      <c r="D30" s="107" t="s">
        <v>83</v>
      </c>
      <c r="E30" s="111"/>
      <c r="F30" s="55"/>
      <c r="G30" s="1"/>
      <c r="H30" s="1"/>
      <c r="I30" s="1"/>
      <c r="J30" s="1"/>
      <c r="W30" s="72"/>
      <c r="X30" s="72"/>
      <c r="Y30" s="72"/>
      <c r="Z30" s="72"/>
      <c r="AA30" s="72"/>
      <c r="AD30" s="2"/>
      <c r="AE30" s="2"/>
      <c r="AF30" s="2"/>
      <c r="AG30" s="2"/>
      <c r="AH30" s="2"/>
      <c r="AI30" s="2"/>
      <c r="AJ30" s="2"/>
      <c r="AK30" s="2"/>
    </row>
    <row r="31" spans="2:37" ht="18" customHeight="1" thickBot="1">
      <c r="B31" s="105" t="s">
        <v>63</v>
      </c>
      <c r="C31" s="106"/>
      <c r="D31" s="109">
        <f>AVERAGE(E37,E35)</f>
        <v>100.64655955180649</v>
      </c>
      <c r="E31" s="112"/>
      <c r="F31" s="56"/>
      <c r="G31" s="1"/>
      <c r="H31" s="1"/>
      <c r="I31" s="1"/>
      <c r="J31" s="1"/>
      <c r="W31" s="72"/>
      <c r="X31" s="72"/>
      <c r="Y31" s="72"/>
      <c r="Z31" s="72"/>
      <c r="AA31" s="72"/>
      <c r="AD31" s="2"/>
      <c r="AE31" s="2"/>
      <c r="AF31" s="2"/>
      <c r="AG31" s="2"/>
      <c r="AH31" s="2"/>
      <c r="AI31" s="2"/>
      <c r="AJ31" s="2"/>
      <c r="AK31" s="2"/>
    </row>
    <row r="32" spans="2:37" ht="16" customHeight="1" thickBot="1">
      <c r="B32" s="105" t="s">
        <v>64</v>
      </c>
      <c r="C32" s="106"/>
      <c r="D32" s="107" t="s">
        <v>113</v>
      </c>
      <c r="E32" s="111"/>
      <c r="F32" s="55"/>
      <c r="G32" s="1"/>
      <c r="H32" s="1"/>
      <c r="I32" s="1"/>
      <c r="J32" s="1"/>
      <c r="W32" s="72"/>
      <c r="X32" s="72"/>
      <c r="Y32" s="72"/>
      <c r="Z32" s="72"/>
      <c r="AA32" s="72"/>
      <c r="AD32" s="2"/>
      <c r="AE32" s="2"/>
      <c r="AF32" s="2"/>
      <c r="AG32" s="2"/>
      <c r="AH32" s="2"/>
      <c r="AI32" s="2"/>
      <c r="AJ32" s="2"/>
      <c r="AK32" s="2"/>
    </row>
    <row r="33" spans="2:37" ht="5" customHeight="1">
      <c r="B33" s="1"/>
      <c r="E33" s="1"/>
      <c r="F33" s="1"/>
      <c r="G33" s="1"/>
      <c r="H33" s="1"/>
      <c r="I33" s="1"/>
      <c r="J33" s="1"/>
      <c r="W33" s="72"/>
      <c r="X33" s="72"/>
      <c r="Y33" s="72"/>
      <c r="Z33" s="72"/>
      <c r="AA33" s="72"/>
      <c r="AD33" s="2"/>
      <c r="AE33" s="2"/>
      <c r="AF33" s="2"/>
      <c r="AG33" s="2"/>
      <c r="AH33" s="2"/>
      <c r="AI33" s="2"/>
      <c r="AJ33" s="2"/>
      <c r="AK33" s="2"/>
    </row>
    <row r="34" spans="2:37" ht="17">
      <c r="B34" s="35" t="s">
        <v>48</v>
      </c>
      <c r="C34" s="35" t="s">
        <v>46</v>
      </c>
      <c r="D34" s="35" t="s">
        <v>69</v>
      </c>
      <c r="E34" s="35" t="s">
        <v>50</v>
      </c>
      <c r="F34" s="35" t="s">
        <v>51</v>
      </c>
      <c r="G34" s="35" t="s">
        <v>47</v>
      </c>
      <c r="H34" s="35" t="s">
        <v>52</v>
      </c>
      <c r="I34" s="35" t="s">
        <v>47</v>
      </c>
      <c r="J34" s="35" t="s">
        <v>53</v>
      </c>
      <c r="K34" s="35" t="s">
        <v>47</v>
      </c>
      <c r="L34" s="35" t="s">
        <v>54</v>
      </c>
      <c r="M34" s="35" t="s">
        <v>47</v>
      </c>
      <c r="N34" s="35" t="s">
        <v>55</v>
      </c>
      <c r="O34" s="35" t="s">
        <v>47</v>
      </c>
      <c r="P34" s="39"/>
      <c r="Q34" s="39"/>
      <c r="R34" s="39" t="s">
        <v>56</v>
      </c>
      <c r="S34" s="39"/>
      <c r="T34" s="39" t="s">
        <v>57</v>
      </c>
      <c r="U34" s="39"/>
      <c r="V34" s="39" t="s">
        <v>58</v>
      </c>
      <c r="W34" s="73"/>
      <c r="X34" s="73" t="s">
        <v>59</v>
      </c>
      <c r="Y34" s="73"/>
      <c r="Z34" s="73" t="s">
        <v>60</v>
      </c>
      <c r="AA34" s="73"/>
      <c r="AB34" s="39" t="s">
        <v>49</v>
      </c>
      <c r="AD34" s="2"/>
      <c r="AE34" s="2"/>
      <c r="AF34" s="2"/>
      <c r="AG34" s="2"/>
      <c r="AH34" s="2"/>
      <c r="AI34" s="2"/>
      <c r="AJ34" s="2"/>
      <c r="AK34" s="2"/>
    </row>
    <row r="35" spans="2:37" ht="16">
      <c r="B35" s="40">
        <v>2</v>
      </c>
      <c r="C35" s="41" t="s">
        <v>155</v>
      </c>
      <c r="D35" s="41">
        <v>2</v>
      </c>
      <c r="E35" s="42">
        <f>G35*0.5+I35*0.125+K35*0.125+M35*0.125+O35*0.125</f>
        <v>100.78542826270532</v>
      </c>
      <c r="F35" s="42">
        <f>SUM(R35:S35)</f>
        <v>110.37700000000001</v>
      </c>
      <c r="G35" s="42">
        <f>F35*AB35</f>
        <v>100.22337034985608</v>
      </c>
      <c r="H35" s="42">
        <f>SUM(T35:U35)</f>
        <v>110.85300000000001</v>
      </c>
      <c r="I35" s="42">
        <f>H35*AB35</f>
        <v>100.65558289673207</v>
      </c>
      <c r="J35" s="42">
        <f>SUM(V35:W35)</f>
        <v>111.32900000000001</v>
      </c>
      <c r="K35" s="42">
        <f>J35*AB35</f>
        <v>101.08779544360807</v>
      </c>
      <c r="L35" s="42">
        <f>SUM(X35:Y35)</f>
        <v>112.03700000000001</v>
      </c>
      <c r="M35" s="42">
        <f>L35*AB35</f>
        <v>101.73066620660849</v>
      </c>
      <c r="N35" s="42">
        <f>SUM(Z35:AA35)</f>
        <v>112.241</v>
      </c>
      <c r="O35" s="42">
        <f>N35*AB35</f>
        <v>101.91590015526963</v>
      </c>
      <c r="P35" s="39"/>
      <c r="Q35" s="39"/>
      <c r="R35" s="43">
        <v>60</v>
      </c>
      <c r="S35" s="44">
        <v>50.377000000000002</v>
      </c>
      <c r="T35" s="43">
        <v>60</v>
      </c>
      <c r="U35" s="44">
        <v>50.853000000000002</v>
      </c>
      <c r="V35" s="43">
        <v>60</v>
      </c>
      <c r="W35" s="68">
        <v>51.329000000000001</v>
      </c>
      <c r="X35" s="71">
        <v>60</v>
      </c>
      <c r="Y35" s="68">
        <v>52.036999999999999</v>
      </c>
      <c r="Z35" s="71">
        <v>60</v>
      </c>
      <c r="AA35" s="68">
        <v>52.241</v>
      </c>
      <c r="AB35" s="39">
        <f>F6/D6</f>
        <v>0.90800955226048974</v>
      </c>
      <c r="AD35" s="2"/>
      <c r="AE35" s="2"/>
      <c r="AF35" s="2"/>
      <c r="AG35" s="2"/>
      <c r="AH35" s="2"/>
      <c r="AI35" s="2"/>
      <c r="AJ35" s="2"/>
      <c r="AK35" s="2"/>
    </row>
    <row r="36" spans="2:37" ht="16">
      <c r="B36" s="45">
        <v>11</v>
      </c>
      <c r="C36" s="36" t="s">
        <v>143</v>
      </c>
      <c r="D36" s="61">
        <v>3</v>
      </c>
      <c r="E36" s="46">
        <f t="shared" ref="E36:E38" si="15">G36*0.5+I36*0.125+K36*0.125+M36*0.125+O36*0.125</f>
        <v>101.04341647674134</v>
      </c>
      <c r="F36" s="46">
        <f t="shared" ref="F36:F38" si="16">SUM(R36:S36)</f>
        <v>110.663</v>
      </c>
      <c r="G36" s="46">
        <f>F36*AB36</f>
        <v>100.48306108180257</v>
      </c>
      <c r="H36" s="70">
        <f t="shared" ref="H36:H38" si="17">SUM(T36:U36)</f>
        <v>111.524</v>
      </c>
      <c r="I36" s="70">
        <f>H36*AB36</f>
        <v>101.26485730629886</v>
      </c>
      <c r="J36" s="70">
        <f t="shared" ref="J36:J38" si="18">SUM(V36:W36)</f>
        <v>112.202</v>
      </c>
      <c r="K36" s="70">
        <f>J36*AB36</f>
        <v>101.88048778273146</v>
      </c>
      <c r="L36" s="79">
        <f t="shared" ref="L36:L38" si="19">SUM(X36:Y36)</f>
        <v>111.753</v>
      </c>
      <c r="M36" s="79">
        <f>L36*AB36</f>
        <v>101.47279149376651</v>
      </c>
      <c r="N36" s="79">
        <f t="shared" ref="N36:N38" si="20">SUM(Z36:AA36)</f>
        <v>112.11</v>
      </c>
      <c r="O36" s="79">
        <f>N36*AB36</f>
        <v>101.7969509039235</v>
      </c>
      <c r="P36" s="39"/>
      <c r="Q36" s="39"/>
      <c r="R36" s="43">
        <v>60</v>
      </c>
      <c r="S36" s="44">
        <v>50.662999999999997</v>
      </c>
      <c r="T36" s="43">
        <v>60</v>
      </c>
      <c r="U36" s="68">
        <v>51.524000000000001</v>
      </c>
      <c r="V36" s="43">
        <v>60</v>
      </c>
      <c r="W36" s="68">
        <v>52.201999999999998</v>
      </c>
      <c r="X36" s="71">
        <v>60</v>
      </c>
      <c r="Y36" s="92">
        <v>51.753</v>
      </c>
      <c r="Z36" s="71">
        <v>60</v>
      </c>
      <c r="AA36" s="92">
        <v>52.11</v>
      </c>
      <c r="AB36" s="39">
        <f>F6/D6</f>
        <v>0.90800955226048974</v>
      </c>
      <c r="AD36" s="2"/>
      <c r="AE36" s="2"/>
      <c r="AF36" s="2"/>
      <c r="AG36" s="2"/>
      <c r="AH36" s="2"/>
      <c r="AI36" s="2"/>
      <c r="AJ36" s="2"/>
      <c r="AK36" s="2"/>
    </row>
    <row r="37" spans="2:37" ht="16">
      <c r="B37" s="40">
        <v>74</v>
      </c>
      <c r="C37" s="41" t="s">
        <v>166</v>
      </c>
      <c r="D37" s="41">
        <v>1</v>
      </c>
      <c r="E37" s="42">
        <f t="shared" si="15"/>
        <v>100.50769084090764</v>
      </c>
      <c r="F37" s="42">
        <f t="shared" si="16"/>
        <v>110.163</v>
      </c>
      <c r="G37" s="42">
        <f>F37*AB37</f>
        <v>100.02905630567233</v>
      </c>
      <c r="H37" s="42">
        <f t="shared" si="17"/>
        <v>110.131</v>
      </c>
      <c r="I37" s="42">
        <f>H37*AB37</f>
        <v>100</v>
      </c>
      <c r="J37" s="42">
        <f t="shared" si="18"/>
        <v>110.875</v>
      </c>
      <c r="K37" s="42">
        <f>J37*AB37</f>
        <v>100.67555910688181</v>
      </c>
      <c r="L37" s="42">
        <f>SUM(X37:Y37)</f>
        <v>111.753</v>
      </c>
      <c r="M37" s="42">
        <f>L37*AB37</f>
        <v>101.47279149376651</v>
      </c>
      <c r="N37" s="42">
        <f t="shared" si="20"/>
        <v>112.11</v>
      </c>
      <c r="O37" s="69">
        <f>N37*AB37</f>
        <v>101.7969509039235</v>
      </c>
      <c r="P37" s="39"/>
      <c r="Q37" s="39"/>
      <c r="R37" s="43">
        <v>60</v>
      </c>
      <c r="S37" s="44">
        <v>50.162999999999997</v>
      </c>
      <c r="T37" s="43">
        <v>60</v>
      </c>
      <c r="U37" s="44">
        <v>50.131</v>
      </c>
      <c r="V37" s="43">
        <v>60</v>
      </c>
      <c r="W37" s="68">
        <v>50.875</v>
      </c>
      <c r="X37" s="71">
        <v>60</v>
      </c>
      <c r="Y37" s="68">
        <v>51.753</v>
      </c>
      <c r="Z37" s="71">
        <v>60</v>
      </c>
      <c r="AA37" s="68">
        <v>52.11</v>
      </c>
      <c r="AB37" s="39">
        <f>F6/D6</f>
        <v>0.90800955226048974</v>
      </c>
      <c r="AD37" s="2"/>
      <c r="AE37" s="2"/>
      <c r="AF37" s="2"/>
      <c r="AG37" s="2"/>
      <c r="AH37" s="2"/>
      <c r="AI37" s="2"/>
      <c r="AJ37" s="2"/>
      <c r="AK37" s="2"/>
    </row>
    <row r="38" spans="2:37" ht="16">
      <c r="B38" s="47">
        <v>22</v>
      </c>
      <c r="C38" s="48" t="s">
        <v>157</v>
      </c>
      <c r="D38" s="48">
        <v>6</v>
      </c>
      <c r="E38" s="49">
        <f t="shared" si="15"/>
        <v>101.18336344898347</v>
      </c>
      <c r="F38" s="49">
        <f t="shared" si="16"/>
        <v>110.702</v>
      </c>
      <c r="G38" s="49">
        <f>F38*AB38</f>
        <v>100.51847345434074</v>
      </c>
      <c r="H38" s="49">
        <f t="shared" si="17"/>
        <v>111.9</v>
      </c>
      <c r="I38" s="49">
        <f>H38*AB38</f>
        <v>101.60626889794881</v>
      </c>
      <c r="J38" s="49">
        <f t="shared" si="18"/>
        <v>112.157</v>
      </c>
      <c r="K38" s="49">
        <f>J38*AB38</f>
        <v>101.83962735287975</v>
      </c>
      <c r="L38" s="49">
        <f t="shared" si="19"/>
        <v>112.292</v>
      </c>
      <c r="M38" s="49">
        <f>L38*AB38</f>
        <v>101.96220864243492</v>
      </c>
      <c r="N38" s="49">
        <f t="shared" si="20"/>
        <v>112.31700000000001</v>
      </c>
      <c r="O38" s="49">
        <f>N38*AB38</f>
        <v>101.98490888124144</v>
      </c>
      <c r="P38" s="39"/>
      <c r="Q38" s="39"/>
      <c r="R38" s="43">
        <v>60</v>
      </c>
      <c r="S38" s="44">
        <v>50.701999999999998</v>
      </c>
      <c r="T38" s="43">
        <v>60</v>
      </c>
      <c r="U38" s="44">
        <v>51.9</v>
      </c>
      <c r="V38" s="43">
        <v>60</v>
      </c>
      <c r="W38" s="68">
        <v>52.156999999999996</v>
      </c>
      <c r="X38" s="71">
        <v>60</v>
      </c>
      <c r="Y38" s="68">
        <v>52.292000000000002</v>
      </c>
      <c r="Z38" s="71">
        <v>60</v>
      </c>
      <c r="AA38" s="68">
        <v>52.317</v>
      </c>
      <c r="AB38" s="39">
        <f>F6/D6</f>
        <v>0.90800955226048974</v>
      </c>
      <c r="AD38" s="2"/>
      <c r="AE38" s="2"/>
      <c r="AF38" s="2"/>
      <c r="AG38" s="2"/>
      <c r="AH38" s="2"/>
      <c r="AI38" s="2"/>
      <c r="AJ38" s="2"/>
      <c r="AK38" s="2"/>
    </row>
    <row r="39" spans="2:37" ht="17" customHeight="1" thickBot="1">
      <c r="B39" s="50"/>
      <c r="C39" s="50"/>
      <c r="D39" s="51"/>
      <c r="E39" s="1"/>
      <c r="F39" s="1"/>
      <c r="G39" s="1"/>
      <c r="H39" s="1"/>
      <c r="I39" s="1"/>
      <c r="J39" s="1"/>
      <c r="W39" s="72"/>
      <c r="X39" s="72"/>
      <c r="Y39" s="72"/>
      <c r="Z39" s="72"/>
      <c r="AA39" s="72"/>
      <c r="AD39" s="2"/>
      <c r="AE39" s="2"/>
      <c r="AF39" s="2"/>
      <c r="AG39" s="2"/>
      <c r="AH39" s="2"/>
      <c r="AI39" s="2"/>
      <c r="AJ39" s="2"/>
      <c r="AK39" s="2"/>
    </row>
    <row r="40" spans="2:37" ht="17" thickBot="1">
      <c r="B40" s="105" t="s">
        <v>65</v>
      </c>
      <c r="C40" s="106"/>
      <c r="D40" s="107" t="s">
        <v>67</v>
      </c>
      <c r="E40" s="108"/>
      <c r="G40" s="1"/>
      <c r="H40" s="1"/>
      <c r="I40" s="1"/>
      <c r="J40" s="1"/>
      <c r="W40" s="72"/>
      <c r="X40" s="72"/>
      <c r="Y40" s="72"/>
      <c r="Z40" s="72"/>
      <c r="AA40" s="72"/>
      <c r="AD40" s="2"/>
      <c r="AE40" s="2"/>
      <c r="AF40" s="2"/>
      <c r="AG40" s="2"/>
      <c r="AH40" s="2"/>
      <c r="AI40" s="2"/>
      <c r="AJ40" s="2"/>
      <c r="AK40" s="2"/>
    </row>
    <row r="41" spans="2:37" ht="17" thickBot="1">
      <c r="B41" s="105" t="s">
        <v>66</v>
      </c>
      <c r="C41" s="106"/>
      <c r="D41" s="107" t="s">
        <v>94</v>
      </c>
      <c r="E41" s="108"/>
      <c r="G41" s="1"/>
      <c r="H41" s="1"/>
      <c r="I41" s="1"/>
      <c r="J41" s="1"/>
      <c r="W41" s="72"/>
      <c r="X41" s="72"/>
      <c r="Y41" s="72"/>
      <c r="Z41" s="72"/>
      <c r="AA41" s="72"/>
      <c r="AD41" s="2"/>
      <c r="AE41" s="2"/>
      <c r="AF41" s="2"/>
      <c r="AG41" s="2"/>
      <c r="AH41" s="2"/>
      <c r="AI41" s="2"/>
      <c r="AJ41" s="2"/>
      <c r="AK41" s="2"/>
    </row>
    <row r="42" spans="2:37" ht="17" thickBot="1">
      <c r="B42" s="105" t="s">
        <v>63</v>
      </c>
      <c r="C42" s="106"/>
      <c r="D42" s="109">
        <f>AVERAGE(E49,E47)</f>
        <v>101.24618635988051</v>
      </c>
      <c r="E42" s="110"/>
      <c r="G42" s="1"/>
      <c r="H42" s="1"/>
      <c r="I42" s="1"/>
      <c r="J42" s="1"/>
      <c r="W42" s="72"/>
      <c r="X42" s="72"/>
      <c r="Y42" s="72"/>
      <c r="Z42" s="72"/>
      <c r="AA42" s="72"/>
      <c r="AD42" s="2"/>
      <c r="AE42" s="2"/>
      <c r="AF42" s="2"/>
      <c r="AG42" s="2"/>
      <c r="AH42" s="2"/>
      <c r="AI42" s="2"/>
      <c r="AJ42" s="2"/>
      <c r="AK42" s="2"/>
    </row>
    <row r="43" spans="2:37" ht="17" thickBot="1">
      <c r="B43" s="105" t="s">
        <v>64</v>
      </c>
      <c r="C43" s="106"/>
      <c r="D43" s="107" t="s">
        <v>113</v>
      </c>
      <c r="E43" s="108"/>
      <c r="G43" s="1"/>
      <c r="H43" s="1"/>
      <c r="I43" s="1"/>
      <c r="J43" s="1"/>
      <c r="W43" s="72"/>
      <c r="X43" s="72"/>
      <c r="Y43" s="72"/>
      <c r="Z43" s="72"/>
      <c r="AA43" s="72"/>
      <c r="AD43" s="2"/>
      <c r="AE43" s="2"/>
      <c r="AF43" s="2"/>
      <c r="AG43" s="2"/>
      <c r="AH43" s="2"/>
      <c r="AI43" s="2"/>
      <c r="AJ43" s="2"/>
      <c r="AK43" s="2"/>
    </row>
    <row r="44" spans="2:37" ht="5" customHeight="1">
      <c r="B44" s="1"/>
      <c r="E44" s="1"/>
      <c r="F44" s="1"/>
      <c r="G44" s="1"/>
      <c r="H44" s="1"/>
      <c r="I44" s="1"/>
      <c r="J44" s="1"/>
      <c r="W44" s="72"/>
      <c r="X44" s="72"/>
      <c r="Y44" s="72"/>
      <c r="Z44" s="72"/>
      <c r="AA44" s="72"/>
      <c r="AD44" s="2"/>
      <c r="AE44" s="2"/>
      <c r="AF44" s="2"/>
      <c r="AG44" s="2"/>
      <c r="AH44" s="2"/>
      <c r="AI44" s="2"/>
      <c r="AJ44" s="2"/>
      <c r="AK44" s="2"/>
    </row>
    <row r="45" spans="2:37" ht="17">
      <c r="B45" s="35" t="s">
        <v>48</v>
      </c>
      <c r="C45" s="35" t="s">
        <v>46</v>
      </c>
      <c r="D45" s="35" t="s">
        <v>69</v>
      </c>
      <c r="E45" s="35" t="s">
        <v>50</v>
      </c>
      <c r="F45" s="35" t="s">
        <v>51</v>
      </c>
      <c r="G45" s="35" t="s">
        <v>47</v>
      </c>
      <c r="H45" s="35" t="s">
        <v>52</v>
      </c>
      <c r="I45" s="35" t="s">
        <v>47</v>
      </c>
      <c r="J45" s="35" t="s">
        <v>53</v>
      </c>
      <c r="K45" s="35" t="s">
        <v>47</v>
      </c>
      <c r="L45" s="35" t="s">
        <v>54</v>
      </c>
      <c r="M45" s="35" t="s">
        <v>47</v>
      </c>
      <c r="N45" s="35" t="s">
        <v>55</v>
      </c>
      <c r="O45" s="35" t="s">
        <v>47</v>
      </c>
      <c r="P45" s="39"/>
      <c r="Q45" s="39"/>
      <c r="R45" s="39" t="s">
        <v>56</v>
      </c>
      <c r="S45" s="39"/>
      <c r="T45" s="39" t="s">
        <v>57</v>
      </c>
      <c r="U45" s="39"/>
      <c r="V45" s="39" t="s">
        <v>58</v>
      </c>
      <c r="W45" s="73"/>
      <c r="X45" s="73" t="s">
        <v>59</v>
      </c>
      <c r="Y45" s="73"/>
      <c r="Z45" s="73" t="s">
        <v>60</v>
      </c>
      <c r="AA45" s="73"/>
      <c r="AB45" s="39" t="s">
        <v>49</v>
      </c>
      <c r="AD45" s="2"/>
      <c r="AE45" s="2"/>
      <c r="AF45" s="2"/>
      <c r="AG45" s="2"/>
      <c r="AH45" s="2"/>
      <c r="AI45" s="2"/>
      <c r="AJ45" s="2"/>
      <c r="AK45" s="2"/>
    </row>
    <row r="46" spans="2:37" ht="16">
      <c r="B46" s="40">
        <v>33</v>
      </c>
      <c r="C46" s="41" t="s">
        <v>89</v>
      </c>
      <c r="D46" s="57">
        <v>13</v>
      </c>
      <c r="E46" s="42">
        <f>G46*0.5+I46*0.125+K46*0.125+M46*0.125+O46*0.125</f>
        <v>101.56030091436563</v>
      </c>
      <c r="F46" s="42">
        <f>SUM(R46:S46)</f>
        <v>111.38900000000001</v>
      </c>
      <c r="G46" s="42">
        <f>F46*AB46</f>
        <v>101.14227601674371</v>
      </c>
      <c r="H46" s="42">
        <f>SUM(T46:U46)</f>
        <v>112.303</v>
      </c>
      <c r="I46" s="42">
        <f>H46*AB46</f>
        <v>101.97219674750977</v>
      </c>
      <c r="J46" s="42">
        <f>SUM(V46:W46)</f>
        <v>112.283</v>
      </c>
      <c r="K46" s="42">
        <f>J46*AB46</f>
        <v>101.95403655646457</v>
      </c>
      <c r="L46" s="65">
        <f>SUM(X46:Y46)</f>
        <v>112.319</v>
      </c>
      <c r="M46" s="65">
        <f>L46*AB46</f>
        <v>101.98672490034595</v>
      </c>
      <c r="N46" s="65">
        <f>SUM(Z46:AA46)</f>
        <v>112.334</v>
      </c>
      <c r="O46" s="65">
        <f>N46*AB46</f>
        <v>102.00034504362986</v>
      </c>
      <c r="P46" s="39"/>
      <c r="Q46" s="39"/>
      <c r="R46" s="43">
        <v>60</v>
      </c>
      <c r="S46" s="44">
        <v>51.389000000000003</v>
      </c>
      <c r="T46" s="43">
        <v>60</v>
      </c>
      <c r="U46" s="68">
        <v>52.302999999999997</v>
      </c>
      <c r="V46" s="43">
        <v>60</v>
      </c>
      <c r="W46" s="68">
        <v>52.283000000000001</v>
      </c>
      <c r="X46" s="71">
        <v>60</v>
      </c>
      <c r="Y46" s="92">
        <v>52.319000000000003</v>
      </c>
      <c r="Z46" s="71">
        <v>60</v>
      </c>
      <c r="AA46" s="92">
        <v>52.334000000000003</v>
      </c>
      <c r="AB46" s="39">
        <f>F6/D6</f>
        <v>0.90800955226048974</v>
      </c>
      <c r="AD46" s="2"/>
      <c r="AE46" s="2"/>
      <c r="AF46" s="2"/>
      <c r="AG46" s="2"/>
      <c r="AH46" s="2"/>
      <c r="AI46" s="2"/>
      <c r="AJ46" s="2"/>
      <c r="AK46" s="2"/>
    </row>
    <row r="47" spans="2:37" ht="16">
      <c r="B47" s="45">
        <v>77</v>
      </c>
      <c r="C47" s="36" t="s">
        <v>167</v>
      </c>
      <c r="D47" s="58">
        <v>10</v>
      </c>
      <c r="E47" s="46">
        <f>G47*0.5+I47*0.125+K47*0.125+M47*0.125+O47*0.125</f>
        <v>101.4065067964515</v>
      </c>
      <c r="F47" s="46">
        <f t="shared" ref="F47:F49" si="21">SUM(R47:S47)</f>
        <v>111.179</v>
      </c>
      <c r="G47" s="46">
        <f>F47*AB47</f>
        <v>100.95159401076899</v>
      </c>
      <c r="H47" s="70">
        <f>SUM(T47:U47)</f>
        <v>111.42400000000001</v>
      </c>
      <c r="I47" s="70">
        <f>H47*AB47</f>
        <v>101.17405635107282</v>
      </c>
      <c r="J47" s="70">
        <f>SUM(V47:W47)</f>
        <v>111.794</v>
      </c>
      <c r="K47" s="70">
        <f>J47*AB47</f>
        <v>101.51001988540919</v>
      </c>
      <c r="L47" s="46">
        <f t="shared" ref="L47:L49" si="22">SUM(X47:Y47)</f>
        <v>112.718</v>
      </c>
      <c r="M47" s="46">
        <f>L47*AB47</f>
        <v>102.34902071169789</v>
      </c>
      <c r="N47" s="46">
        <f t="shared" ref="N47:N49" si="23">SUM(Z47:AA47)</f>
        <v>112.788</v>
      </c>
      <c r="O47" s="46">
        <f>N47*AB47</f>
        <v>102.41258138035612</v>
      </c>
      <c r="P47" s="39"/>
      <c r="Q47" s="39"/>
      <c r="R47" s="43">
        <v>60</v>
      </c>
      <c r="S47" s="44">
        <v>51.179000000000002</v>
      </c>
      <c r="T47" s="43">
        <v>60</v>
      </c>
      <c r="U47" s="68">
        <v>51.423999999999999</v>
      </c>
      <c r="V47" s="43">
        <v>60</v>
      </c>
      <c r="W47" s="68">
        <v>51.793999999999997</v>
      </c>
      <c r="X47" s="71">
        <v>60</v>
      </c>
      <c r="Y47" s="68">
        <v>52.718000000000004</v>
      </c>
      <c r="Z47" s="71">
        <v>60</v>
      </c>
      <c r="AA47" s="68">
        <v>52.787999999999997</v>
      </c>
      <c r="AB47" s="39">
        <f>F6/D6</f>
        <v>0.90800955226048974</v>
      </c>
      <c r="AD47" s="2"/>
      <c r="AE47" s="2"/>
      <c r="AF47" s="2"/>
      <c r="AG47" s="2"/>
      <c r="AH47" s="2"/>
      <c r="AI47" s="2"/>
      <c r="AJ47" s="2"/>
      <c r="AK47" s="2"/>
    </row>
    <row r="48" spans="2:37" ht="16">
      <c r="B48" s="40">
        <v>66</v>
      </c>
      <c r="C48" s="41" t="s">
        <v>33</v>
      </c>
      <c r="D48" s="57">
        <v>12</v>
      </c>
      <c r="E48" s="42">
        <f t="shared" ref="E48:E49" si="24">G48*0.5+I48*0.125+K48*0.125+M48*0.125+O48*0.125</f>
        <v>101.55190182600721</v>
      </c>
      <c r="F48" s="42">
        <f t="shared" si="21"/>
        <v>111.36500000000001</v>
      </c>
      <c r="G48" s="42">
        <f>F48*AB48</f>
        <v>101.12048378748945</v>
      </c>
      <c r="H48" s="42">
        <f>SUM(T48:U48)</f>
        <v>111.86099999999999</v>
      </c>
      <c r="I48" s="42">
        <f>H48*AB48</f>
        <v>101.57085652541063</v>
      </c>
      <c r="J48" s="42">
        <f>SUM(V48:W48)</f>
        <v>111.93899999999999</v>
      </c>
      <c r="K48" s="42">
        <f>J48*AB48</f>
        <v>101.64168127048696</v>
      </c>
      <c r="L48" s="42">
        <f t="shared" si="22"/>
        <v>113.12700000000001</v>
      </c>
      <c r="M48" s="42">
        <f>L48*AB48</f>
        <v>102.72039661857244</v>
      </c>
      <c r="N48" s="65">
        <f t="shared" si="23"/>
        <v>112.334</v>
      </c>
      <c r="O48" s="65">
        <f>N48*AB48</f>
        <v>102.00034504362986</v>
      </c>
      <c r="P48" s="39"/>
      <c r="Q48" s="39"/>
      <c r="R48" s="43">
        <v>60</v>
      </c>
      <c r="S48" s="44">
        <v>51.365000000000002</v>
      </c>
      <c r="T48" s="43">
        <v>60</v>
      </c>
      <c r="U48" s="68">
        <v>51.860999999999997</v>
      </c>
      <c r="V48" s="43">
        <v>60</v>
      </c>
      <c r="W48" s="68">
        <v>51.939</v>
      </c>
      <c r="X48" s="71">
        <v>60</v>
      </c>
      <c r="Y48" s="68">
        <v>53.127000000000002</v>
      </c>
      <c r="Z48" s="71">
        <v>60</v>
      </c>
      <c r="AA48" s="92">
        <v>52.334000000000003</v>
      </c>
      <c r="AB48" s="39">
        <f>F6/D6</f>
        <v>0.90800955226048974</v>
      </c>
      <c r="AD48" s="2"/>
      <c r="AE48" s="2"/>
      <c r="AF48" s="2"/>
      <c r="AG48" s="2"/>
      <c r="AH48" s="2"/>
      <c r="AI48" s="2"/>
      <c r="AJ48" s="2"/>
      <c r="AK48" s="2"/>
    </row>
    <row r="49" spans="1:37" ht="16">
      <c r="B49" s="47">
        <v>88</v>
      </c>
      <c r="C49" s="48" t="s">
        <v>146</v>
      </c>
      <c r="D49" s="59">
        <v>5</v>
      </c>
      <c r="E49" s="49">
        <f t="shared" si="24"/>
        <v>101.08586592330951</v>
      </c>
      <c r="F49" s="49">
        <f t="shared" si="21"/>
        <v>110.751</v>
      </c>
      <c r="G49" s="49">
        <f>F49*AB49</f>
        <v>100.5629659224015</v>
      </c>
      <c r="H49" s="49">
        <f>SUM(T49:U49)</f>
        <v>111.422</v>
      </c>
      <c r="I49" s="49">
        <f>H49*AB49</f>
        <v>101.17224033196828</v>
      </c>
      <c r="J49" s="49">
        <f>SUM(V49:W49)</f>
        <v>111.536</v>
      </c>
      <c r="K49" s="49">
        <f>J49*AB49</f>
        <v>101.27575342092598</v>
      </c>
      <c r="L49" s="49">
        <f t="shared" si="22"/>
        <v>112.319</v>
      </c>
      <c r="M49" s="49">
        <f>L49*AB49</f>
        <v>101.98672490034595</v>
      </c>
      <c r="N49" s="93">
        <f t="shared" si="23"/>
        <v>112.334</v>
      </c>
      <c r="O49" s="93">
        <f>N49*AB49</f>
        <v>102.00034504362986</v>
      </c>
      <c r="P49" s="39"/>
      <c r="Q49" s="39"/>
      <c r="R49" s="43">
        <v>60</v>
      </c>
      <c r="S49" s="44">
        <v>50.750999999999998</v>
      </c>
      <c r="T49" s="43">
        <v>60</v>
      </c>
      <c r="U49" s="68">
        <v>51.421999999999997</v>
      </c>
      <c r="V49" s="43">
        <v>60</v>
      </c>
      <c r="W49" s="68">
        <v>51.536000000000001</v>
      </c>
      <c r="X49" s="71">
        <v>60</v>
      </c>
      <c r="Y49" s="68">
        <v>52.319000000000003</v>
      </c>
      <c r="Z49" s="71">
        <v>60</v>
      </c>
      <c r="AA49" s="68">
        <v>52.334000000000003</v>
      </c>
      <c r="AB49" s="39">
        <f>F6/D6</f>
        <v>0.90800955226048974</v>
      </c>
      <c r="AD49" s="2"/>
      <c r="AE49" s="2"/>
      <c r="AF49" s="2"/>
      <c r="AG49" s="2"/>
      <c r="AH49" s="2"/>
      <c r="AI49" s="2"/>
      <c r="AJ49" s="2"/>
      <c r="AK49" s="2"/>
    </row>
    <row r="50" spans="1:37" ht="16" thickBot="1">
      <c r="AA50" s="72"/>
    </row>
    <row r="51" spans="1:37" ht="17" thickBot="1">
      <c r="B51" s="105" t="s">
        <v>65</v>
      </c>
      <c r="C51" s="106"/>
      <c r="D51" s="107" t="s">
        <v>90</v>
      </c>
      <c r="E51" s="108"/>
      <c r="AA51" s="72"/>
    </row>
    <row r="52" spans="1:37" ht="17" thickBot="1">
      <c r="B52" s="105" t="s">
        <v>66</v>
      </c>
      <c r="C52" s="106"/>
      <c r="D52" s="107" t="s">
        <v>91</v>
      </c>
      <c r="E52" s="108"/>
      <c r="AA52" s="72"/>
    </row>
    <row r="53" spans="1:37" ht="17" thickBot="1">
      <c r="B53" s="105" t="s">
        <v>63</v>
      </c>
      <c r="C53" s="106"/>
      <c r="D53" s="109">
        <f>AVERAGE(E57,E58)</f>
        <v>102.08161189855717</v>
      </c>
      <c r="E53" s="110"/>
      <c r="AA53" s="72"/>
    </row>
    <row r="54" spans="1:37" ht="17" thickBot="1">
      <c r="B54" s="105" t="s">
        <v>64</v>
      </c>
      <c r="C54" s="106"/>
      <c r="D54" s="107" t="s">
        <v>113</v>
      </c>
      <c r="E54" s="108"/>
      <c r="AA54" s="72"/>
    </row>
    <row r="55" spans="1:37" ht="6" customHeight="1">
      <c r="AA55" s="72"/>
    </row>
    <row r="56" spans="1:37" ht="17">
      <c r="B56" s="35" t="s">
        <v>48</v>
      </c>
      <c r="C56" s="35" t="s">
        <v>46</v>
      </c>
      <c r="D56" s="35" t="s">
        <v>69</v>
      </c>
      <c r="E56" s="35" t="s">
        <v>50</v>
      </c>
      <c r="F56" s="35" t="s">
        <v>51</v>
      </c>
      <c r="G56" s="35" t="s">
        <v>47</v>
      </c>
      <c r="H56" s="35" t="s">
        <v>52</v>
      </c>
      <c r="I56" s="35" t="s">
        <v>47</v>
      </c>
      <c r="J56" s="35" t="s">
        <v>53</v>
      </c>
      <c r="K56" s="35" t="s">
        <v>47</v>
      </c>
      <c r="L56" s="35" t="s">
        <v>54</v>
      </c>
      <c r="M56" s="35" t="s">
        <v>47</v>
      </c>
      <c r="N56" s="35" t="s">
        <v>55</v>
      </c>
      <c r="O56" s="35" t="s">
        <v>47</v>
      </c>
      <c r="R56" s="39" t="s">
        <v>56</v>
      </c>
      <c r="S56" s="39"/>
      <c r="T56" s="39" t="s">
        <v>57</v>
      </c>
      <c r="U56" s="39"/>
      <c r="V56" s="39" t="s">
        <v>58</v>
      </c>
      <c r="W56" s="73"/>
      <c r="X56" s="73" t="s">
        <v>59</v>
      </c>
      <c r="Y56" s="73"/>
      <c r="Z56" s="73" t="s">
        <v>60</v>
      </c>
      <c r="AA56" s="73"/>
      <c r="AB56" s="39" t="s">
        <v>49</v>
      </c>
    </row>
    <row r="57" spans="1:37" ht="16">
      <c r="B57" s="40">
        <v>44</v>
      </c>
      <c r="C57" s="41" t="s">
        <v>169</v>
      </c>
      <c r="D57" s="57">
        <v>15</v>
      </c>
      <c r="E57" s="42">
        <f>G57*0.5+I57*0.125+K57*0.125+M57*0.125+O57*0.125</f>
        <v>101.89717245825426</v>
      </c>
      <c r="F57" s="42">
        <f>SUM(R57:S57)</f>
        <v>112.059</v>
      </c>
      <c r="G57" s="42">
        <f>F57*AB57</f>
        <v>101.75064241675821</v>
      </c>
      <c r="H57" s="42">
        <f>SUM(T57:U57)</f>
        <v>111.93600000000001</v>
      </c>
      <c r="I57" s="42">
        <f>H57*AB57</f>
        <v>101.63895724183018</v>
      </c>
      <c r="J57" s="42">
        <f>SUM(V57:W57)</f>
        <v>112.462</v>
      </c>
      <c r="K57" s="42">
        <f>J57*AB57</f>
        <v>102.1165702663192</v>
      </c>
      <c r="L57" s="42">
        <f>SUM(X57:Y57)</f>
        <v>112.422</v>
      </c>
      <c r="M57" s="42">
        <f>L57*AB57</f>
        <v>102.08024988422878</v>
      </c>
      <c r="N57" s="42">
        <f>SUM(Z57:AA57)</f>
        <v>112.70699999999999</v>
      </c>
      <c r="O57" s="42">
        <f>N57*AB57</f>
        <v>102.33903260662301</v>
      </c>
      <c r="R57" s="43">
        <v>60</v>
      </c>
      <c r="S57" s="44">
        <v>52.058999999999997</v>
      </c>
      <c r="T57" s="43">
        <v>60</v>
      </c>
      <c r="U57" s="68">
        <v>51.936</v>
      </c>
      <c r="V57" s="43">
        <v>60</v>
      </c>
      <c r="W57" s="68">
        <v>52.462000000000003</v>
      </c>
      <c r="X57" s="71">
        <v>60</v>
      </c>
      <c r="Y57" s="68">
        <v>52.421999999999997</v>
      </c>
      <c r="Z57" s="71">
        <v>60</v>
      </c>
      <c r="AA57" s="68">
        <v>52.707000000000001</v>
      </c>
      <c r="AB57" s="39">
        <f>F6/D6</f>
        <v>0.90800955226048974</v>
      </c>
    </row>
    <row r="58" spans="1:37" ht="16">
      <c r="B58" s="45">
        <v>26</v>
      </c>
      <c r="C58" s="36" t="s">
        <v>148</v>
      </c>
      <c r="D58" s="58">
        <v>16</v>
      </c>
      <c r="E58" s="46">
        <f>G58*0.5+I58*0.125+K58*0.125+M58*0.125+O58*0.125</f>
        <v>102.26605133886008</v>
      </c>
      <c r="F58" s="46">
        <f>SUM(R58:S58)</f>
        <v>112.01300000000001</v>
      </c>
      <c r="G58" s="46">
        <f>F58*AB58</f>
        <v>101.70887397735424</v>
      </c>
      <c r="H58" s="70">
        <f>SUM(T58:U58)</f>
        <v>113.46899999999999</v>
      </c>
      <c r="I58" s="70">
        <f>H58*AB58</f>
        <v>103.0309358854455</v>
      </c>
      <c r="J58" s="70">
        <f>SUM(V58:W58)</f>
        <v>113.762</v>
      </c>
      <c r="K58" s="70">
        <f>J58*AB58</f>
        <v>103.29698268425783</v>
      </c>
      <c r="L58" s="46">
        <f>SUM(X58:Y58)</f>
        <v>112.812</v>
      </c>
      <c r="M58" s="46">
        <f>L58*AB58</f>
        <v>102.43437360961036</v>
      </c>
      <c r="N58" s="70">
        <f>SUM(Z58:AA58)</f>
        <v>112.91800000000001</v>
      </c>
      <c r="O58" s="70">
        <f>N58*AB58</f>
        <v>102.53062262214999</v>
      </c>
      <c r="P58" s="72"/>
      <c r="Q58" s="72"/>
      <c r="R58" s="71">
        <v>60</v>
      </c>
      <c r="S58" s="68">
        <v>52.012999999999998</v>
      </c>
      <c r="T58" s="71">
        <v>60</v>
      </c>
      <c r="U58" s="68">
        <v>53.469000000000001</v>
      </c>
      <c r="V58" s="71">
        <v>60</v>
      </c>
      <c r="W58" s="68">
        <v>53.762</v>
      </c>
      <c r="X58" s="71">
        <v>60</v>
      </c>
      <c r="Y58" s="68">
        <v>52.811999999999998</v>
      </c>
      <c r="Z58" s="71">
        <v>60</v>
      </c>
      <c r="AA58" s="68">
        <v>52.917999999999999</v>
      </c>
      <c r="AB58" s="39">
        <f>F6/D6</f>
        <v>0.90800955226048974</v>
      </c>
    </row>
    <row r="64" spans="1:37" s="1" customFormat="1">
      <c r="A64" s="2"/>
      <c r="B64" s="2"/>
      <c r="E64" s="2"/>
      <c r="F64" s="2"/>
      <c r="G64" s="2"/>
      <c r="H64" s="2"/>
      <c r="I64" s="2"/>
      <c r="J64" s="2"/>
      <c r="R64" s="2"/>
    </row>
    <row r="65" spans="2:10" s="1" customFormat="1">
      <c r="B65" s="2"/>
      <c r="E65" s="2"/>
      <c r="F65" s="2"/>
      <c r="G65" s="2"/>
      <c r="H65" s="2"/>
      <c r="I65" s="2"/>
      <c r="J65" s="2"/>
    </row>
    <row r="66" spans="2:10" s="1" customFormat="1">
      <c r="B66" s="2"/>
      <c r="E66" s="2"/>
      <c r="F66" s="2"/>
      <c r="G66" s="2"/>
      <c r="H66" s="2"/>
      <c r="I66" s="2"/>
      <c r="J66" s="2"/>
    </row>
    <row r="67" spans="2:10" s="1" customFormat="1">
      <c r="B67" s="2"/>
      <c r="E67" s="2"/>
      <c r="F67" s="2"/>
      <c r="G67" s="2"/>
      <c r="H67" s="2"/>
      <c r="I67" s="2"/>
      <c r="J67" s="2"/>
    </row>
    <row r="68" spans="2:10" s="1" customFormat="1">
      <c r="B68" s="2"/>
      <c r="E68" s="2"/>
      <c r="F68" s="2"/>
      <c r="G68" s="2"/>
      <c r="H68" s="2"/>
      <c r="I68" s="2"/>
      <c r="J68" s="2"/>
    </row>
    <row r="69" spans="2:10" s="1" customFormat="1">
      <c r="B69" s="2"/>
      <c r="E69" s="2"/>
      <c r="F69" s="2"/>
      <c r="G69" s="2"/>
      <c r="H69" s="2"/>
      <c r="I69" s="2"/>
      <c r="J69" s="2"/>
    </row>
    <row r="70" spans="2:10" s="1" customFormat="1" ht="17">
      <c r="B70" s="38"/>
      <c r="C70" s="37"/>
      <c r="D70" s="37"/>
      <c r="E70" s="37"/>
      <c r="F70" s="37"/>
      <c r="G70" s="37"/>
      <c r="H70" s="37"/>
      <c r="I70" s="37"/>
      <c r="J70" s="2"/>
    </row>
    <row r="71" spans="2:10" s="1" customFormat="1">
      <c r="B71" s="2"/>
      <c r="E71" s="2"/>
      <c r="F71" s="2"/>
      <c r="G71" s="2"/>
      <c r="H71" s="2"/>
      <c r="I71" s="2"/>
      <c r="J71" s="2"/>
    </row>
    <row r="72" spans="2:10" s="1" customFormat="1">
      <c r="B72" s="2"/>
      <c r="E72" s="2"/>
      <c r="F72" s="2"/>
      <c r="G72" s="2"/>
      <c r="H72" s="2"/>
      <c r="I72" s="2"/>
      <c r="J72" s="2"/>
    </row>
    <row r="73" spans="2:10" s="1" customFormat="1">
      <c r="B73" s="2"/>
      <c r="E73" s="2"/>
      <c r="F73" s="2"/>
      <c r="G73" s="2"/>
      <c r="H73" s="2"/>
      <c r="I73" s="2"/>
      <c r="J73" s="2"/>
    </row>
    <row r="74" spans="2:10" s="1" customFormat="1">
      <c r="B74" s="2"/>
      <c r="E74" s="2"/>
      <c r="F74" s="2"/>
      <c r="G74" s="2"/>
      <c r="H74" s="2"/>
      <c r="I74" s="2"/>
      <c r="J74" s="2"/>
    </row>
    <row r="75" spans="2:10" s="1" customFormat="1">
      <c r="B75" s="2"/>
      <c r="E75" s="2"/>
      <c r="F75" s="2"/>
      <c r="G75" s="2"/>
      <c r="H75" s="2"/>
      <c r="I75" s="2"/>
      <c r="J75" s="2"/>
    </row>
    <row r="76" spans="2:10" s="1" customFormat="1">
      <c r="B76" s="2"/>
      <c r="E76" s="2"/>
      <c r="F76" s="2"/>
      <c r="G76" s="2"/>
      <c r="H76" s="2"/>
      <c r="I76" s="2"/>
      <c r="J76" s="2"/>
    </row>
    <row r="77" spans="2:10" s="1" customFormat="1">
      <c r="B77" s="2"/>
      <c r="E77" s="2"/>
      <c r="F77" s="2"/>
      <c r="G77" s="2"/>
      <c r="H77" s="2"/>
      <c r="I77" s="2"/>
      <c r="J77" s="2"/>
    </row>
    <row r="78" spans="2:10" s="1" customFormat="1">
      <c r="B78" s="2"/>
      <c r="E78" s="2"/>
      <c r="F78" s="2"/>
      <c r="G78" s="2"/>
      <c r="H78" s="2"/>
      <c r="I78" s="2"/>
      <c r="J78" s="2"/>
    </row>
    <row r="79" spans="2:10" s="1" customFormat="1">
      <c r="B79" s="2"/>
      <c r="E79" s="2"/>
      <c r="F79" s="2"/>
      <c r="G79" s="2"/>
      <c r="H79" s="2"/>
      <c r="I79" s="2"/>
      <c r="J79" s="2"/>
    </row>
  </sheetData>
  <mergeCells count="46">
    <mergeCell ref="B2:O2"/>
    <mergeCell ref="B3:I3"/>
    <mergeCell ref="B5:C5"/>
    <mergeCell ref="D5:E5"/>
    <mergeCell ref="B6:C6"/>
    <mergeCell ref="D6:E6"/>
    <mergeCell ref="B8:C8"/>
    <mergeCell ref="D8:E8"/>
    <mergeCell ref="B9:C9"/>
    <mergeCell ref="D9:E9"/>
    <mergeCell ref="B10:C10"/>
    <mergeCell ref="D10:E10"/>
    <mergeCell ref="B11:C11"/>
    <mergeCell ref="D11:E11"/>
    <mergeCell ref="B18:C18"/>
    <mergeCell ref="D18:E18"/>
    <mergeCell ref="B19:C19"/>
    <mergeCell ref="D19:E19"/>
    <mergeCell ref="B20:C20"/>
    <mergeCell ref="D20:E20"/>
    <mergeCell ref="B21:C21"/>
    <mergeCell ref="D21:E21"/>
    <mergeCell ref="B29:C29"/>
    <mergeCell ref="D29:E29"/>
    <mergeCell ref="B30:C30"/>
    <mergeCell ref="D30:E30"/>
    <mergeCell ref="B31:C31"/>
    <mergeCell ref="D31:E31"/>
    <mergeCell ref="B32:C32"/>
    <mergeCell ref="D32:E32"/>
    <mergeCell ref="B40:C40"/>
    <mergeCell ref="D40:E40"/>
    <mergeCell ref="B41:C41"/>
    <mergeCell ref="D41:E41"/>
    <mergeCell ref="B42:C42"/>
    <mergeCell ref="D42:E42"/>
    <mergeCell ref="B53:C53"/>
    <mergeCell ref="D53:E53"/>
    <mergeCell ref="B54:C54"/>
    <mergeCell ref="D54:E54"/>
    <mergeCell ref="B43:C43"/>
    <mergeCell ref="D43:E43"/>
    <mergeCell ref="B51:C51"/>
    <mergeCell ref="D51:E51"/>
    <mergeCell ref="B52:C52"/>
    <mergeCell ref="D52:E52"/>
  </mergeCells>
  <phoneticPr fontId="18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54</vt:i4>
      </vt:variant>
    </vt:vector>
  </HeadingPairs>
  <TitlesOfParts>
    <vt:vector size="67" baseType="lpstr">
      <vt:lpstr>R1-GIC-超级杯</vt:lpstr>
      <vt:lpstr>R1-GIC-中国杯</vt:lpstr>
      <vt:lpstr>R2-SIC-超级杯 </vt:lpstr>
      <vt:lpstr>R2-SIC-中国杯</vt:lpstr>
      <vt:lpstr>R3-STC-超级杯</vt:lpstr>
      <vt:lpstr>R3-STC-中国杯</vt:lpstr>
      <vt:lpstr>R4-ZC-超级杯 </vt:lpstr>
      <vt:lpstr>R4-ZC-中国杯</vt:lpstr>
      <vt:lpstr>R5-NSP-超级杯</vt:lpstr>
      <vt:lpstr>R5-NSP-中国杯</vt:lpstr>
      <vt:lpstr>R6-ZZIC-超级杯</vt:lpstr>
      <vt:lpstr>R7-SIC-超级杯</vt:lpstr>
      <vt:lpstr>平衡影响值</vt:lpstr>
      <vt:lpstr>'R1-GIC-超级杯'!bbb</vt:lpstr>
      <vt:lpstr>'R1-GIC-中国杯'!bbb</vt:lpstr>
      <vt:lpstr>'R2-SIC-超级杯 '!bbb</vt:lpstr>
      <vt:lpstr>'R2-SIC-中国杯'!bbb</vt:lpstr>
      <vt:lpstr>'R3-STC-超级杯'!bbb</vt:lpstr>
      <vt:lpstr>'R3-STC-中国杯'!bbb</vt:lpstr>
      <vt:lpstr>'R4-ZC-超级杯 '!bbb</vt:lpstr>
      <vt:lpstr>'R4-ZC-中国杯'!bbb</vt:lpstr>
      <vt:lpstr>'R5-NSP-超级杯'!bbb</vt:lpstr>
      <vt:lpstr>'R5-NSP-中国杯'!bbb</vt:lpstr>
      <vt:lpstr>'R6-ZZIC-超级杯'!bbb</vt:lpstr>
      <vt:lpstr>'R7-SIC-超级杯'!bbb</vt:lpstr>
      <vt:lpstr>'R1-GIC-超级杯'!Beg_Bal</vt:lpstr>
      <vt:lpstr>'R1-GIC-中国杯'!Beg_Bal</vt:lpstr>
      <vt:lpstr>'R2-SIC-超级杯 '!Beg_Bal</vt:lpstr>
      <vt:lpstr>'R2-SIC-中国杯'!Beg_Bal</vt:lpstr>
      <vt:lpstr>'R3-STC-超级杯'!Beg_Bal</vt:lpstr>
      <vt:lpstr>'R3-STC-中国杯'!Beg_Bal</vt:lpstr>
      <vt:lpstr>'R4-ZC-超级杯 '!Beg_Bal</vt:lpstr>
      <vt:lpstr>'R4-ZC-中国杯'!Beg_Bal</vt:lpstr>
      <vt:lpstr>'R5-NSP-超级杯'!Beg_Bal</vt:lpstr>
      <vt:lpstr>'R5-NSP-中国杯'!Beg_Bal</vt:lpstr>
      <vt:lpstr>'R6-ZZIC-超级杯'!Beg_Bal</vt:lpstr>
      <vt:lpstr>'R7-SIC-超级杯'!Beg_Bal</vt:lpstr>
      <vt:lpstr>'R1-GIC-超级杯'!Extra_Pay</vt:lpstr>
      <vt:lpstr>'R1-GIC-中国杯'!Extra_Pay</vt:lpstr>
      <vt:lpstr>'R2-SIC-超级杯 '!Extra_Pay</vt:lpstr>
      <vt:lpstr>'R2-SIC-中国杯'!Extra_Pay</vt:lpstr>
      <vt:lpstr>'R3-STC-超级杯'!Extra_Pay</vt:lpstr>
      <vt:lpstr>'R3-STC-中国杯'!Extra_Pay</vt:lpstr>
      <vt:lpstr>'R4-ZC-超级杯 '!Extra_Pay</vt:lpstr>
      <vt:lpstr>'R4-ZC-中国杯'!Extra_Pay</vt:lpstr>
      <vt:lpstr>'R5-NSP-超级杯'!Extra_Pay</vt:lpstr>
      <vt:lpstr>'R5-NSP-中国杯'!Extra_Pay</vt:lpstr>
      <vt:lpstr>'R6-ZZIC-超级杯'!Extra_Pay</vt:lpstr>
      <vt:lpstr>'R7-SIC-超级杯'!Extra_Pay</vt:lpstr>
      <vt:lpstr>'R1-GIC-超级杯'!Int</vt:lpstr>
      <vt:lpstr>'R1-GIC-中国杯'!Int</vt:lpstr>
      <vt:lpstr>'R2-SIC-超级杯 '!Int</vt:lpstr>
      <vt:lpstr>'R2-SIC-中国杯'!Int</vt:lpstr>
      <vt:lpstr>'R3-STC-超级杯'!Int</vt:lpstr>
      <vt:lpstr>'R3-STC-中国杯'!Int</vt:lpstr>
      <vt:lpstr>'R4-ZC-超级杯 '!Int</vt:lpstr>
      <vt:lpstr>'R4-ZC-中国杯'!Int</vt:lpstr>
      <vt:lpstr>'R5-NSP-超级杯'!Int</vt:lpstr>
      <vt:lpstr>'R5-NSP-中国杯'!Int</vt:lpstr>
      <vt:lpstr>'R6-ZZIC-超级杯'!Int</vt:lpstr>
      <vt:lpstr>'R7-SIC-超级杯'!Int</vt:lpstr>
      <vt:lpstr>'R1-GIC-超级杯'!Print_Area</vt:lpstr>
      <vt:lpstr>'R1-GIC-中国杯'!Print_Area</vt:lpstr>
      <vt:lpstr>'R2-SIC-中国杯'!Print_Area</vt:lpstr>
      <vt:lpstr>'R3-STC-中国杯'!Print_Area</vt:lpstr>
      <vt:lpstr>'R4-ZC-中国杯'!Print_Area</vt:lpstr>
      <vt:lpstr>'R5-NSP-中国杯'!Print_Area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Nathan Wang</cp:lastModifiedBy>
  <dcterms:created xsi:type="dcterms:W3CDTF">2006-09-16T00:00:00Z</dcterms:created>
  <dcterms:modified xsi:type="dcterms:W3CDTF">2019-11-28T05:45:35Z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2052-10.1.0.6393</vt:lpwstr>
  </property>
</Properties>
</file>