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/>
  <mc:AlternateContent xmlns:mc="http://schemas.openxmlformats.org/markup-compatibility/2006">
    <mc:Choice Requires="x15">
      <x15ac:absPath xmlns:x15ac="http://schemas.microsoft.com/office/spreadsheetml/2010/11/ac" url="/Users/wangheping/Desktop/BOP/"/>
    </mc:Choice>
  </mc:AlternateContent>
  <xr:revisionPtr revIDLastSave="0" documentId="13_ncr:1_{E5A10237-5D16-3A40-8B7C-8894F1CFA67F}" xr6:coauthVersionLast="36" xr6:coauthVersionMax="36" xr10:uidLastSave="{00000000-0000-0000-0000-000000000000}"/>
  <bookViews>
    <workbookView xWindow="940" yWindow="460" windowWidth="24620" windowHeight="14960" firstSheet="1" activeTab="6" xr2:uid="{00000000-000D-0000-FFFF-FFFF00000000}"/>
  </bookViews>
  <sheets>
    <sheet name="R1-SIC" sheetId="18" r:id="rId1"/>
    <sheet name="R2-ZIC" sheetId="19" r:id="rId2"/>
    <sheet name="R3-GIC" sheetId="20" r:id="rId3"/>
    <sheet name="R4-STC" sheetId="21" r:id="rId4"/>
    <sheet name="R5-NSP" sheetId="22" r:id="rId5"/>
    <sheet name="R6-WUHAN" sheetId="23" r:id="rId6"/>
    <sheet name="R7-STC" sheetId="24" r:id="rId7"/>
    <sheet name="平衡影响值" sheetId="1" r:id="rId8"/>
  </sheets>
  <externalReferences>
    <externalReference r:id="rId9"/>
  </externalReferences>
  <definedNames>
    <definedName name="bbb" localSheetId="1">'R2-ZIC'!$F$59:$F$382</definedName>
    <definedName name="bbb" localSheetId="2">'R3-GIC'!$F$59:$F$382</definedName>
    <definedName name="bbb" localSheetId="3">'R4-STC'!$F$59:$F$382</definedName>
    <definedName name="bbb" localSheetId="4">'R5-NSP'!$F$59:$F$382</definedName>
    <definedName name="bbb" localSheetId="5">'R6-WUHAN'!$F$59:$F$382</definedName>
    <definedName name="bbb" localSheetId="6">'R7-STC'!$F$59:$F$382</definedName>
    <definedName name="bbb">'R1-SIC'!$F$59:$F$382</definedName>
    <definedName name="Beg_Bal" localSheetId="0">'R1-SIC'!$F$59:$F$382</definedName>
    <definedName name="Beg_Bal" localSheetId="1">'R2-ZIC'!$F$59:$F$382</definedName>
    <definedName name="Beg_Bal" localSheetId="2">'R3-GIC'!$F$59:$F$382</definedName>
    <definedName name="Beg_Bal" localSheetId="3">'R4-STC'!$F$59:$F$382</definedName>
    <definedName name="Beg_Bal" localSheetId="4">'R5-NSP'!$F$59:$F$382</definedName>
    <definedName name="Beg_Bal" localSheetId="5">'R6-WUHAN'!$F$59:$F$382</definedName>
    <definedName name="Beg_Bal" localSheetId="6">'R7-STC'!$F$59:$F$382</definedName>
    <definedName name="Extra_Pay" localSheetId="0">'R1-SIC'!$H$59:$H$382</definedName>
    <definedName name="Extra_Pay" localSheetId="1">'R2-ZIC'!$H$59:$H$382</definedName>
    <definedName name="Extra_Pay" localSheetId="2">'R3-GIC'!$H$59:$H$382</definedName>
    <definedName name="Extra_Pay" localSheetId="3">'R4-STC'!$H$59:$H$382</definedName>
    <definedName name="Extra_Pay" localSheetId="4">'R5-NSP'!$H$59:$H$382</definedName>
    <definedName name="Extra_Pay" localSheetId="5">'R6-WUHAN'!$H$59:$H$382</definedName>
    <definedName name="Extra_Pay" localSheetId="6">'R7-STC'!$H$59:$H$382</definedName>
    <definedName name="Int" localSheetId="0">'R1-SIC'!$K$26:$K$395</definedName>
    <definedName name="Int" localSheetId="1">'R2-ZIC'!$K$47:$K$395</definedName>
    <definedName name="Int" localSheetId="2">'R3-GIC'!$K$47:$K$395</definedName>
    <definedName name="Int" localSheetId="3">'R4-STC'!$K$47:$K$395</definedName>
    <definedName name="Int" localSheetId="4">'R5-NSP'!$K$47:$K$395</definedName>
    <definedName name="Int" localSheetId="5">'R6-WUHAN'!$K$47:$K$395</definedName>
    <definedName name="Int" localSheetId="6">'R7-STC'!$K$47:$K$395</definedName>
    <definedName name="Interest_Rate" localSheetId="0">'R1-SIC'!#REF!</definedName>
    <definedName name="Interest_Rate" localSheetId="1">'R2-ZIC'!#REF!</definedName>
    <definedName name="Interest_Rate" localSheetId="2">'R3-GIC'!#REF!</definedName>
    <definedName name="Interest_Rate" localSheetId="3">'R4-STC'!#REF!</definedName>
    <definedName name="Interest_Rate" localSheetId="4">'R5-NSP'!#REF!</definedName>
    <definedName name="Interest_Rate" localSheetId="5">'R6-WUHAN'!#REF!</definedName>
    <definedName name="Interest_Rate" localSheetId="6">'R7-STC'!#REF!</definedName>
    <definedName name="Loan_Amount" localSheetId="0">'R1-SIC'!#REF!</definedName>
    <definedName name="Loan_Amount" localSheetId="1">'R2-ZIC'!#REF!</definedName>
    <definedName name="Loan_Amount" localSheetId="2">'R3-GIC'!#REF!</definedName>
    <definedName name="Loan_Amount" localSheetId="3">'R4-STC'!#REF!</definedName>
    <definedName name="Loan_Amount" localSheetId="4">'R5-NSP'!#REF!</definedName>
    <definedName name="Loan_Amount" localSheetId="5">'R6-WUHAN'!#REF!</definedName>
    <definedName name="Loan_Amount" localSheetId="6">'R7-STC'!#REF!</definedName>
    <definedName name="Loan_Years" localSheetId="0">'R1-SIC'!#REF!</definedName>
    <definedName name="Loan_Years" localSheetId="1">'R2-ZIC'!#REF!</definedName>
    <definedName name="Loan_Years" localSheetId="2">'R3-GIC'!#REF!</definedName>
    <definedName name="Loan_Years" localSheetId="3">'R4-STC'!#REF!</definedName>
    <definedName name="Loan_Years" localSheetId="4">'R5-NSP'!#REF!</definedName>
    <definedName name="Loan_Years" localSheetId="5">'R6-WUHAN'!#REF!</definedName>
    <definedName name="Loan_Years" localSheetId="6">'R7-STC'!#REF!</definedName>
    <definedName name="Num_Pmt_Per_Year" localSheetId="0">'R1-SIC'!#REF!</definedName>
    <definedName name="Num_Pmt_Per_Year" localSheetId="1">'R2-ZIC'!#REF!</definedName>
    <definedName name="Num_Pmt_Per_Year" localSheetId="2">'R3-GIC'!#REF!</definedName>
    <definedName name="Num_Pmt_Per_Year" localSheetId="3">'R4-STC'!#REF!</definedName>
    <definedName name="Num_Pmt_Per_Year" localSheetId="4">'R5-NSP'!#REF!</definedName>
    <definedName name="Num_Pmt_Per_Year" localSheetId="5">'R6-WUHAN'!#REF!</definedName>
    <definedName name="Num_Pmt_Per_Year" localSheetId="6">'R7-STC'!#REF!</definedName>
    <definedName name="Number_of_Payments" localSheetId="0">MATCH(0.01,[1]!End_Bal,-1)+1</definedName>
    <definedName name="Number_of_Payments" localSheetId="1">MATCH(0.01,[1]!End_Bal,-1)+1</definedName>
    <definedName name="Number_of_Payments" localSheetId="2">MATCH(0.01,[1]!End_Bal,-1)+1</definedName>
    <definedName name="Number_of_Payments" localSheetId="3">MATCH(0.01,[1]!End_Bal,-1)+1</definedName>
    <definedName name="Number_of_Payments" localSheetId="4">MATCH(0.01,[1]!End_Bal,-1)+1</definedName>
    <definedName name="Number_of_Payments" localSheetId="5">MATCH(0.01,[1]!End_Bal,-1)+1</definedName>
    <definedName name="Number_of_Payments" localSheetId="6">MATCH(0.01,[1]!End_Bal,-1)+1</definedName>
    <definedName name="_xlnm.Print_Area" localSheetId="0">'R1-SIC'!$B$1:$O$90</definedName>
    <definedName name="_xlnm.Print_Area" localSheetId="1">'R2-ZIC'!$B$1:$O$90</definedName>
    <definedName name="_xlnm.Print_Area" localSheetId="2">'R3-GIC'!$B$1:$O$90</definedName>
    <definedName name="_xlnm.Print_Area" localSheetId="3">'R4-STC'!$B$1:$O$90</definedName>
    <definedName name="_xlnm.Print_Area" localSheetId="4">'R5-NSP'!$B$1:$O$90</definedName>
    <definedName name="_xlnm.Print_Area" localSheetId="5">'R6-WUHAN'!$B$1:$O$90</definedName>
    <definedName name="_xlnm.Print_Area" localSheetId="6">'R7-STC'!$B$1:$O$90</definedName>
    <definedName name="Values_Entered" localSheetId="0">IF([1]!Loan_Amount*[1]!Interest_Rate*'[1]Loan Amortization Schedule'!Loan_Years*[1]!Loan_Start&gt;0,1,0)</definedName>
    <definedName name="Values_Entered" localSheetId="1">IF([1]!Loan_Amount*[1]!Interest_Rate*'[1]Loan Amortization Schedule'!Loan_Years*[1]!Loan_Start&gt;0,1,0)</definedName>
    <definedName name="Values_Entered" localSheetId="2">IF([1]!Loan_Amount*[1]!Interest_Rate*'[1]Loan Amortization Schedule'!Loan_Years*[1]!Loan_Start&gt;0,1,0)</definedName>
    <definedName name="Values_Entered" localSheetId="3">IF([1]!Loan_Amount*[1]!Interest_Rate*'[1]Loan Amortization Schedule'!Loan_Years*[1]!Loan_Start&gt;0,1,0)</definedName>
    <definedName name="Values_Entered" localSheetId="4">IF([1]!Loan_Amount*[1]!Interest_Rate*'[1]Loan Amortization Schedule'!Loan_Years*[1]!Loan_Start&gt;0,1,0)</definedName>
    <definedName name="Values_Entered" localSheetId="5">IF([1]!Loan_Amount*[1]!Interest_Rate*'[1]Loan Amortization Schedule'!Loan_Years*[1]!Loan_Start&gt;0,1,0)</definedName>
    <definedName name="Values_Entered" localSheetId="6">IF([1]!Loan_Amount*[1]!Interest_Rate*'[1]Loan Amortization Schedule'!Loan_Years*[1]!Loan_Start&gt;0,1,0)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24" l="1"/>
  <c r="K26" i="24"/>
  <c r="E26" i="24"/>
  <c r="G6" i="24"/>
  <c r="D42" i="24"/>
  <c r="D31" i="24"/>
  <c r="D20" i="24"/>
  <c r="D10" i="24"/>
  <c r="AB58" i="24"/>
  <c r="N58" i="24"/>
  <c r="O58" i="24"/>
  <c r="L58" i="24"/>
  <c r="M58" i="24"/>
  <c r="J58" i="24"/>
  <c r="K58" i="24"/>
  <c r="H58" i="24"/>
  <c r="I58" i="24"/>
  <c r="F58" i="24"/>
  <c r="G58" i="24"/>
  <c r="E58" i="24"/>
  <c r="AB57" i="24"/>
  <c r="N57" i="24"/>
  <c r="O57" i="24"/>
  <c r="L57" i="24"/>
  <c r="M57" i="24"/>
  <c r="J57" i="24"/>
  <c r="K57" i="24"/>
  <c r="H57" i="24"/>
  <c r="I57" i="24"/>
  <c r="F57" i="24"/>
  <c r="G57" i="24"/>
  <c r="E57" i="24"/>
  <c r="D53" i="24"/>
  <c r="AB49" i="24"/>
  <c r="N49" i="24"/>
  <c r="O49" i="24"/>
  <c r="L49" i="24"/>
  <c r="M49" i="24"/>
  <c r="J49" i="24"/>
  <c r="K49" i="24"/>
  <c r="H49" i="24"/>
  <c r="I49" i="24"/>
  <c r="F49" i="24"/>
  <c r="G49" i="24"/>
  <c r="E49" i="24"/>
  <c r="AB48" i="24"/>
  <c r="N48" i="24"/>
  <c r="O48" i="24"/>
  <c r="L48" i="24"/>
  <c r="M48" i="24"/>
  <c r="J48" i="24"/>
  <c r="K48" i="24"/>
  <c r="H48" i="24"/>
  <c r="I48" i="24"/>
  <c r="F48" i="24"/>
  <c r="G48" i="24"/>
  <c r="E48" i="24"/>
  <c r="AB47" i="24"/>
  <c r="N47" i="24"/>
  <c r="O47" i="24"/>
  <c r="L47" i="24"/>
  <c r="M47" i="24"/>
  <c r="J47" i="24"/>
  <c r="K47" i="24"/>
  <c r="H47" i="24"/>
  <c r="I47" i="24"/>
  <c r="F47" i="24"/>
  <c r="G47" i="24"/>
  <c r="E47" i="24"/>
  <c r="AB46" i="24"/>
  <c r="N46" i="24"/>
  <c r="O46" i="24"/>
  <c r="L46" i="24"/>
  <c r="M46" i="24"/>
  <c r="J46" i="24"/>
  <c r="K46" i="24"/>
  <c r="H46" i="24"/>
  <c r="I46" i="24"/>
  <c r="F46" i="24"/>
  <c r="G46" i="24"/>
  <c r="E46" i="24"/>
  <c r="AB38" i="24"/>
  <c r="N38" i="24"/>
  <c r="O38" i="24"/>
  <c r="L38" i="24"/>
  <c r="M38" i="24"/>
  <c r="J38" i="24"/>
  <c r="K38" i="24"/>
  <c r="H38" i="24"/>
  <c r="I38" i="24"/>
  <c r="F38" i="24"/>
  <c r="G38" i="24"/>
  <c r="E38" i="24"/>
  <c r="AB37" i="24"/>
  <c r="N37" i="24"/>
  <c r="O37" i="24"/>
  <c r="L37" i="24"/>
  <c r="M37" i="24"/>
  <c r="J37" i="24"/>
  <c r="K37" i="24"/>
  <c r="H37" i="24"/>
  <c r="I37" i="24"/>
  <c r="F37" i="24"/>
  <c r="G37" i="24"/>
  <c r="E37" i="24"/>
  <c r="AB36" i="24"/>
  <c r="N36" i="24"/>
  <c r="O36" i="24"/>
  <c r="L36" i="24"/>
  <c r="M36" i="24"/>
  <c r="J36" i="24"/>
  <c r="K36" i="24"/>
  <c r="H36" i="24"/>
  <c r="I36" i="24"/>
  <c r="F36" i="24"/>
  <c r="G36" i="24"/>
  <c r="E36" i="24"/>
  <c r="AB35" i="24"/>
  <c r="N35" i="24"/>
  <c r="O35" i="24"/>
  <c r="L35" i="24"/>
  <c r="M35" i="24"/>
  <c r="J35" i="24"/>
  <c r="K35" i="24"/>
  <c r="H35" i="24"/>
  <c r="I35" i="24"/>
  <c r="F35" i="24"/>
  <c r="G35" i="24"/>
  <c r="E35" i="24"/>
  <c r="AB27" i="24"/>
  <c r="N27" i="24"/>
  <c r="O27" i="24"/>
  <c r="L27" i="24"/>
  <c r="M27" i="24"/>
  <c r="J27" i="24"/>
  <c r="K27" i="24"/>
  <c r="H27" i="24"/>
  <c r="I27" i="24"/>
  <c r="F27" i="24"/>
  <c r="G27" i="24"/>
  <c r="E27" i="24"/>
  <c r="AB26" i="24"/>
  <c r="N26" i="24"/>
  <c r="O26" i="24"/>
  <c r="L26" i="24"/>
  <c r="M26" i="24"/>
  <c r="H26" i="24"/>
  <c r="I26" i="24"/>
  <c r="F26" i="24"/>
  <c r="G26" i="24"/>
  <c r="AB25" i="24"/>
  <c r="N25" i="24"/>
  <c r="O25" i="24"/>
  <c r="L25" i="24"/>
  <c r="M25" i="24"/>
  <c r="J25" i="24"/>
  <c r="K25" i="24"/>
  <c r="H25" i="24"/>
  <c r="I25" i="24"/>
  <c r="F25" i="24"/>
  <c r="G25" i="24"/>
  <c r="E25" i="24"/>
  <c r="AB24" i="24"/>
  <c r="N24" i="24"/>
  <c r="O24" i="24"/>
  <c r="L24" i="24"/>
  <c r="M24" i="24"/>
  <c r="J24" i="24"/>
  <c r="K24" i="24"/>
  <c r="H24" i="24"/>
  <c r="I24" i="24"/>
  <c r="F24" i="24"/>
  <c r="G24" i="24"/>
  <c r="E24" i="24"/>
  <c r="AB16" i="24"/>
  <c r="N16" i="24"/>
  <c r="O16" i="24"/>
  <c r="L16" i="24"/>
  <c r="M16" i="24"/>
  <c r="J16" i="24"/>
  <c r="K16" i="24"/>
  <c r="H16" i="24"/>
  <c r="I16" i="24"/>
  <c r="F16" i="24"/>
  <c r="G16" i="24"/>
  <c r="E16" i="24"/>
  <c r="AB15" i="24"/>
  <c r="N15" i="24"/>
  <c r="O15" i="24"/>
  <c r="L15" i="24"/>
  <c r="M15" i="24"/>
  <c r="J15" i="24"/>
  <c r="K15" i="24"/>
  <c r="H15" i="24"/>
  <c r="I15" i="24"/>
  <c r="F15" i="24"/>
  <c r="G15" i="24"/>
  <c r="E15" i="24"/>
  <c r="AB14" i="24"/>
  <c r="N14" i="24"/>
  <c r="O14" i="24"/>
  <c r="L14" i="24"/>
  <c r="M14" i="24"/>
  <c r="J14" i="24"/>
  <c r="K14" i="24"/>
  <c r="H14" i="24"/>
  <c r="I14" i="24"/>
  <c r="F14" i="24"/>
  <c r="G14" i="24"/>
  <c r="E14" i="24"/>
  <c r="F27" i="23"/>
  <c r="AB27" i="23"/>
  <c r="G27" i="23"/>
  <c r="H27" i="23"/>
  <c r="I27" i="23"/>
  <c r="J27" i="23"/>
  <c r="K27" i="23"/>
  <c r="L27" i="23"/>
  <c r="M27" i="23"/>
  <c r="N27" i="23"/>
  <c r="O27" i="23"/>
  <c r="E27" i="23"/>
  <c r="F25" i="23"/>
  <c r="AB25" i="23"/>
  <c r="G25" i="23"/>
  <c r="H25" i="23"/>
  <c r="I25" i="23"/>
  <c r="J25" i="23"/>
  <c r="K25" i="23"/>
  <c r="L25" i="23"/>
  <c r="M25" i="23"/>
  <c r="N25" i="23"/>
  <c r="O25" i="23"/>
  <c r="E25" i="23"/>
  <c r="F16" i="23"/>
  <c r="AB16" i="23"/>
  <c r="G16" i="23"/>
  <c r="H16" i="23"/>
  <c r="I16" i="23"/>
  <c r="J16" i="23"/>
  <c r="K16" i="23"/>
  <c r="L16" i="23"/>
  <c r="M16" i="23"/>
  <c r="N16" i="23"/>
  <c r="O16" i="23"/>
  <c r="E16" i="23"/>
  <c r="F38" i="23"/>
  <c r="AB38" i="23"/>
  <c r="G38" i="23"/>
  <c r="H38" i="23"/>
  <c r="I38" i="23"/>
  <c r="J38" i="23"/>
  <c r="K38" i="23"/>
  <c r="L38" i="23"/>
  <c r="M38" i="23"/>
  <c r="N38" i="23"/>
  <c r="O38" i="23"/>
  <c r="E38" i="23"/>
  <c r="F37" i="23"/>
  <c r="AB37" i="23"/>
  <c r="G37" i="23"/>
  <c r="H37" i="23"/>
  <c r="I37" i="23"/>
  <c r="J37" i="23"/>
  <c r="K37" i="23"/>
  <c r="L37" i="23"/>
  <c r="M37" i="23"/>
  <c r="N37" i="23"/>
  <c r="O37" i="23"/>
  <c r="E37" i="23"/>
  <c r="F35" i="23"/>
  <c r="AB35" i="23"/>
  <c r="G35" i="23"/>
  <c r="H35" i="23"/>
  <c r="I35" i="23"/>
  <c r="J35" i="23"/>
  <c r="K35" i="23"/>
  <c r="L35" i="23"/>
  <c r="M35" i="23"/>
  <c r="N35" i="23"/>
  <c r="O35" i="23"/>
  <c r="E35" i="23"/>
  <c r="F49" i="23"/>
  <c r="AB49" i="23"/>
  <c r="G49" i="23"/>
  <c r="H49" i="23"/>
  <c r="I49" i="23"/>
  <c r="J49" i="23"/>
  <c r="K49" i="23"/>
  <c r="L49" i="23"/>
  <c r="M49" i="23"/>
  <c r="N49" i="23"/>
  <c r="O49" i="23"/>
  <c r="E49" i="23"/>
  <c r="F47" i="23"/>
  <c r="AB47" i="23"/>
  <c r="G47" i="23"/>
  <c r="H47" i="23"/>
  <c r="I47" i="23"/>
  <c r="J47" i="23"/>
  <c r="K47" i="23"/>
  <c r="L47" i="23"/>
  <c r="M47" i="23"/>
  <c r="N47" i="23"/>
  <c r="O47" i="23"/>
  <c r="E47" i="23"/>
  <c r="F14" i="23"/>
  <c r="AB14" i="23"/>
  <c r="G14" i="23"/>
  <c r="H14" i="23"/>
  <c r="I14" i="23"/>
  <c r="J14" i="23"/>
  <c r="K14" i="23"/>
  <c r="L14" i="23"/>
  <c r="M14" i="23"/>
  <c r="N14" i="23"/>
  <c r="O14" i="23"/>
  <c r="E14" i="23"/>
  <c r="F15" i="23"/>
  <c r="AB15" i="23"/>
  <c r="G15" i="23"/>
  <c r="H15" i="23"/>
  <c r="I15" i="23"/>
  <c r="J15" i="23"/>
  <c r="K15" i="23"/>
  <c r="L15" i="23"/>
  <c r="M15" i="23"/>
  <c r="N15" i="23"/>
  <c r="O15" i="23"/>
  <c r="E15" i="23"/>
  <c r="G6" i="23"/>
  <c r="D20" i="23"/>
  <c r="H26" i="23"/>
  <c r="AB26" i="23"/>
  <c r="I26" i="23"/>
  <c r="J26" i="23"/>
  <c r="K26" i="23"/>
  <c r="L26" i="23"/>
  <c r="M26" i="23"/>
  <c r="N26" i="23"/>
  <c r="O26" i="23"/>
  <c r="F26" i="23"/>
  <c r="G26" i="23"/>
  <c r="E26" i="23"/>
  <c r="D42" i="23"/>
  <c r="D31" i="23"/>
  <c r="D10" i="23"/>
  <c r="AB58" i="23"/>
  <c r="N58" i="23"/>
  <c r="O58" i="23"/>
  <c r="L58" i="23"/>
  <c r="M58" i="23"/>
  <c r="J58" i="23"/>
  <c r="K58" i="23"/>
  <c r="H58" i="23"/>
  <c r="I58" i="23"/>
  <c r="F58" i="23"/>
  <c r="G58" i="23"/>
  <c r="E58" i="23"/>
  <c r="AB57" i="23"/>
  <c r="N57" i="23"/>
  <c r="O57" i="23"/>
  <c r="L57" i="23"/>
  <c r="M57" i="23"/>
  <c r="J57" i="23"/>
  <c r="K57" i="23"/>
  <c r="H57" i="23"/>
  <c r="I57" i="23"/>
  <c r="F57" i="23"/>
  <c r="G57" i="23"/>
  <c r="E57" i="23"/>
  <c r="D53" i="23"/>
  <c r="AB48" i="23"/>
  <c r="N48" i="23"/>
  <c r="O48" i="23"/>
  <c r="L48" i="23"/>
  <c r="M48" i="23"/>
  <c r="J48" i="23"/>
  <c r="K48" i="23"/>
  <c r="H48" i="23"/>
  <c r="I48" i="23"/>
  <c r="F48" i="23"/>
  <c r="G48" i="23"/>
  <c r="E48" i="23"/>
  <c r="AB46" i="23"/>
  <c r="N46" i="23"/>
  <c r="O46" i="23"/>
  <c r="L46" i="23"/>
  <c r="M46" i="23"/>
  <c r="J46" i="23"/>
  <c r="K46" i="23"/>
  <c r="H46" i="23"/>
  <c r="I46" i="23"/>
  <c r="F46" i="23"/>
  <c r="G46" i="23"/>
  <c r="E46" i="23"/>
  <c r="AB36" i="23"/>
  <c r="N36" i="23"/>
  <c r="O36" i="23"/>
  <c r="L36" i="23"/>
  <c r="M36" i="23"/>
  <c r="J36" i="23"/>
  <c r="K36" i="23"/>
  <c r="H36" i="23"/>
  <c r="I36" i="23"/>
  <c r="F36" i="23"/>
  <c r="G36" i="23"/>
  <c r="E36" i="23"/>
  <c r="AB24" i="23"/>
  <c r="N24" i="23"/>
  <c r="O24" i="23"/>
  <c r="L24" i="23"/>
  <c r="M24" i="23"/>
  <c r="J24" i="23"/>
  <c r="K24" i="23"/>
  <c r="H24" i="23"/>
  <c r="I24" i="23"/>
  <c r="F24" i="23"/>
  <c r="G24" i="23"/>
  <c r="E24" i="23"/>
  <c r="F57" i="22"/>
  <c r="AB57" i="22"/>
  <c r="G57" i="22"/>
  <c r="H57" i="22"/>
  <c r="I57" i="22"/>
  <c r="J57" i="22"/>
  <c r="K57" i="22"/>
  <c r="L57" i="22"/>
  <c r="M57" i="22"/>
  <c r="N57" i="22"/>
  <c r="O57" i="22"/>
  <c r="E57" i="22"/>
  <c r="F58" i="22"/>
  <c r="AB58" i="22"/>
  <c r="G58" i="22"/>
  <c r="H58" i="22"/>
  <c r="I58" i="22"/>
  <c r="J58" i="22"/>
  <c r="K58" i="22"/>
  <c r="L58" i="22"/>
  <c r="M58" i="22"/>
  <c r="N58" i="22"/>
  <c r="O58" i="22"/>
  <c r="E58" i="22"/>
  <c r="D53" i="22"/>
  <c r="F46" i="22"/>
  <c r="AB46" i="22"/>
  <c r="G46" i="22"/>
  <c r="H46" i="22"/>
  <c r="I46" i="22"/>
  <c r="J46" i="22"/>
  <c r="K46" i="22"/>
  <c r="L46" i="22"/>
  <c r="M46" i="22"/>
  <c r="N46" i="22"/>
  <c r="O46" i="22"/>
  <c r="E46" i="22"/>
  <c r="F48" i="22"/>
  <c r="AB48" i="22"/>
  <c r="G48" i="22"/>
  <c r="H48" i="22"/>
  <c r="I48" i="22"/>
  <c r="J48" i="22"/>
  <c r="K48" i="22"/>
  <c r="L48" i="22"/>
  <c r="M48" i="22"/>
  <c r="N48" i="22"/>
  <c r="O48" i="22"/>
  <c r="E48" i="22"/>
  <c r="D42" i="22"/>
  <c r="F36" i="22"/>
  <c r="AB36" i="22"/>
  <c r="G36" i="22"/>
  <c r="H36" i="22"/>
  <c r="I36" i="22"/>
  <c r="J36" i="22"/>
  <c r="K36" i="22"/>
  <c r="L36" i="22"/>
  <c r="M36" i="22"/>
  <c r="N36" i="22"/>
  <c r="O36" i="22"/>
  <c r="E36" i="22"/>
  <c r="F37" i="22"/>
  <c r="AB37" i="22"/>
  <c r="G37" i="22"/>
  <c r="H37" i="22"/>
  <c r="I37" i="22"/>
  <c r="J37" i="22"/>
  <c r="K37" i="22"/>
  <c r="L37" i="22"/>
  <c r="M37" i="22"/>
  <c r="N37" i="22"/>
  <c r="O37" i="22"/>
  <c r="E37" i="22"/>
  <c r="D31" i="22"/>
  <c r="F26" i="22"/>
  <c r="AB26" i="22"/>
  <c r="G26" i="22"/>
  <c r="H26" i="22"/>
  <c r="I26" i="22"/>
  <c r="J26" i="22"/>
  <c r="K26" i="22"/>
  <c r="L26" i="22"/>
  <c r="M26" i="22"/>
  <c r="N26" i="22"/>
  <c r="O26" i="22"/>
  <c r="E26" i="22"/>
  <c r="F27" i="22"/>
  <c r="AB27" i="22"/>
  <c r="G27" i="22"/>
  <c r="H27" i="22"/>
  <c r="I27" i="22"/>
  <c r="J27" i="22"/>
  <c r="K27" i="22"/>
  <c r="L27" i="22"/>
  <c r="M27" i="22"/>
  <c r="N27" i="22"/>
  <c r="O27" i="22"/>
  <c r="E27" i="22"/>
  <c r="D20" i="22"/>
  <c r="F15" i="22"/>
  <c r="AB15" i="22"/>
  <c r="G15" i="22"/>
  <c r="H15" i="22"/>
  <c r="I15" i="22"/>
  <c r="J15" i="22"/>
  <c r="K15" i="22"/>
  <c r="L15" i="22"/>
  <c r="M15" i="22"/>
  <c r="N15" i="22"/>
  <c r="O15" i="22"/>
  <c r="E15" i="22"/>
  <c r="F16" i="22"/>
  <c r="AB16" i="22"/>
  <c r="G16" i="22"/>
  <c r="H16" i="22"/>
  <c r="I16" i="22"/>
  <c r="J16" i="22"/>
  <c r="K16" i="22"/>
  <c r="L16" i="22"/>
  <c r="M16" i="22"/>
  <c r="N16" i="22"/>
  <c r="O16" i="22"/>
  <c r="E16" i="22"/>
  <c r="D10" i="22"/>
  <c r="F14" i="22"/>
  <c r="AB14" i="22"/>
  <c r="G14" i="22"/>
  <c r="H14" i="22"/>
  <c r="I14" i="22"/>
  <c r="J14" i="22"/>
  <c r="K14" i="22"/>
  <c r="L14" i="22"/>
  <c r="M14" i="22"/>
  <c r="N14" i="22"/>
  <c r="O14" i="22"/>
  <c r="E14" i="22"/>
  <c r="F25" i="22"/>
  <c r="AB25" i="22"/>
  <c r="G25" i="22"/>
  <c r="H25" i="22"/>
  <c r="I25" i="22"/>
  <c r="J25" i="22"/>
  <c r="K25" i="22"/>
  <c r="L25" i="22"/>
  <c r="M25" i="22"/>
  <c r="N25" i="22"/>
  <c r="O25" i="22"/>
  <c r="E25" i="22"/>
  <c r="F47" i="22"/>
  <c r="AB47" i="22"/>
  <c r="G47" i="22"/>
  <c r="H47" i="22"/>
  <c r="I47" i="22"/>
  <c r="J47" i="22"/>
  <c r="K47" i="22"/>
  <c r="L47" i="22"/>
  <c r="M47" i="22"/>
  <c r="N47" i="22"/>
  <c r="O47" i="22"/>
  <c r="E47" i="22"/>
  <c r="G6" i="22"/>
  <c r="F38" i="22"/>
  <c r="AB38" i="22"/>
  <c r="G38" i="22"/>
  <c r="H38" i="22"/>
  <c r="I38" i="22"/>
  <c r="J38" i="22"/>
  <c r="K38" i="22"/>
  <c r="L38" i="22"/>
  <c r="M38" i="22"/>
  <c r="N38" i="22"/>
  <c r="O38" i="22"/>
  <c r="E38" i="22"/>
  <c r="AB49" i="22"/>
  <c r="N49" i="22"/>
  <c r="O49" i="22"/>
  <c r="L49" i="22"/>
  <c r="M49" i="22"/>
  <c r="J49" i="22"/>
  <c r="K49" i="22"/>
  <c r="H49" i="22"/>
  <c r="I49" i="22"/>
  <c r="F49" i="22"/>
  <c r="G49" i="22"/>
  <c r="E49" i="22"/>
  <c r="AB35" i="22"/>
  <c r="N35" i="22"/>
  <c r="O35" i="22"/>
  <c r="L35" i="22"/>
  <c r="M35" i="22"/>
  <c r="J35" i="22"/>
  <c r="K35" i="22"/>
  <c r="H35" i="22"/>
  <c r="I35" i="22"/>
  <c r="F35" i="22"/>
  <c r="G35" i="22"/>
  <c r="E35" i="22"/>
  <c r="AB24" i="22"/>
  <c r="N24" i="22"/>
  <c r="O24" i="22"/>
  <c r="L24" i="22"/>
  <c r="M24" i="22"/>
  <c r="J24" i="22"/>
  <c r="K24" i="22"/>
  <c r="H24" i="22"/>
  <c r="I24" i="22"/>
  <c r="F24" i="22"/>
  <c r="G24" i="22"/>
  <c r="E24" i="22"/>
  <c r="F57" i="21"/>
  <c r="H57" i="21"/>
  <c r="J57" i="21"/>
  <c r="L57" i="21"/>
  <c r="N57" i="21"/>
  <c r="AB58" i="21"/>
  <c r="N58" i="21"/>
  <c r="L58" i="21"/>
  <c r="J58" i="21"/>
  <c r="H58" i="21"/>
  <c r="F58" i="21"/>
  <c r="AB57" i="21"/>
  <c r="AB49" i="21"/>
  <c r="N49" i="21"/>
  <c r="L49" i="21"/>
  <c r="J49" i="21"/>
  <c r="H49" i="21"/>
  <c r="I49" i="21"/>
  <c r="F49" i="21"/>
  <c r="AB48" i="21"/>
  <c r="N48" i="21"/>
  <c r="L48" i="21"/>
  <c r="J48" i="21"/>
  <c r="H48" i="21"/>
  <c r="I48" i="21"/>
  <c r="F48" i="21"/>
  <c r="AB47" i="21"/>
  <c r="N47" i="21"/>
  <c r="L47" i="21"/>
  <c r="J47" i="21"/>
  <c r="H47" i="21"/>
  <c r="I47" i="21"/>
  <c r="F47" i="21"/>
  <c r="AB46" i="21"/>
  <c r="N46" i="21"/>
  <c r="L46" i="21"/>
  <c r="J46" i="21"/>
  <c r="H46" i="21"/>
  <c r="F46" i="21"/>
  <c r="AB38" i="21"/>
  <c r="AB37" i="21"/>
  <c r="N37" i="21"/>
  <c r="L37" i="21"/>
  <c r="J37" i="21"/>
  <c r="H37" i="21"/>
  <c r="F37" i="21"/>
  <c r="AB36" i="21"/>
  <c r="N36" i="21"/>
  <c r="O36" i="21"/>
  <c r="L36" i="21"/>
  <c r="J36" i="21"/>
  <c r="K36" i="21"/>
  <c r="H36" i="21"/>
  <c r="F36" i="21"/>
  <c r="G36" i="21"/>
  <c r="AB35" i="21"/>
  <c r="N35" i="21"/>
  <c r="L35" i="21"/>
  <c r="J35" i="21"/>
  <c r="H35" i="21"/>
  <c r="F35" i="21"/>
  <c r="AB27" i="21"/>
  <c r="N27" i="21"/>
  <c r="L27" i="21"/>
  <c r="J27" i="21"/>
  <c r="H27" i="21"/>
  <c r="F27" i="21"/>
  <c r="AB26" i="21"/>
  <c r="N26" i="21"/>
  <c r="L26" i="21"/>
  <c r="M26" i="21"/>
  <c r="J26" i="21"/>
  <c r="H26" i="21"/>
  <c r="F26" i="21"/>
  <c r="AB25" i="21"/>
  <c r="N25" i="21"/>
  <c r="L25" i="21"/>
  <c r="J25" i="21"/>
  <c r="H25" i="21"/>
  <c r="F25" i="21"/>
  <c r="AB24" i="21"/>
  <c r="N24" i="21"/>
  <c r="L24" i="21"/>
  <c r="M24" i="21"/>
  <c r="J24" i="21"/>
  <c r="H24" i="21"/>
  <c r="I24" i="21"/>
  <c r="F24" i="21"/>
  <c r="AB16" i="21"/>
  <c r="N16" i="21"/>
  <c r="L16" i="21"/>
  <c r="J16" i="21"/>
  <c r="H16" i="21"/>
  <c r="F16" i="21"/>
  <c r="AB15" i="21"/>
  <c r="N15" i="21"/>
  <c r="L15" i="21"/>
  <c r="J15" i="21"/>
  <c r="H15" i="21"/>
  <c r="F15" i="21"/>
  <c r="AB14" i="21"/>
  <c r="N14" i="21"/>
  <c r="L14" i="21"/>
  <c r="J14" i="21"/>
  <c r="H14" i="21"/>
  <c r="F14" i="21"/>
  <c r="K58" i="21"/>
  <c r="G58" i="21"/>
  <c r="K57" i="21"/>
  <c r="M14" i="21"/>
  <c r="M36" i="21"/>
  <c r="M37" i="21"/>
  <c r="O35" i="21"/>
  <c r="O15" i="21"/>
  <c r="O16" i="21"/>
  <c r="I46" i="21"/>
  <c r="I57" i="21"/>
  <c r="M57" i="21"/>
  <c r="G57" i="21"/>
  <c r="O57" i="21"/>
  <c r="I26" i="21"/>
  <c r="M58" i="21"/>
  <c r="K37" i="21"/>
  <c r="K14" i="21"/>
  <c r="I36" i="21"/>
  <c r="E36" i="21"/>
  <c r="G14" i="21"/>
  <c r="G24" i="21"/>
  <c r="O24" i="21"/>
  <c r="G26" i="21"/>
  <c r="O26" i="21"/>
  <c r="G37" i="21"/>
  <c r="K46" i="21"/>
  <c r="K48" i="21"/>
  <c r="M35" i="21"/>
  <c r="M46" i="21"/>
  <c r="M48" i="21"/>
  <c r="I27" i="21"/>
  <c r="O14" i="21"/>
  <c r="K24" i="21"/>
  <c r="K26" i="21"/>
  <c r="I35" i="21"/>
  <c r="O37" i="21"/>
  <c r="G46" i="21"/>
  <c r="O46" i="21"/>
  <c r="G48" i="21"/>
  <c r="O48" i="21"/>
  <c r="I25" i="21"/>
  <c r="M15" i="21"/>
  <c r="I16" i="21"/>
  <c r="K25" i="21"/>
  <c r="K27" i="21"/>
  <c r="K49" i="21"/>
  <c r="I58" i="21"/>
  <c r="K47" i="21"/>
  <c r="I14" i="21"/>
  <c r="M25" i="21"/>
  <c r="M27" i="21"/>
  <c r="G35" i="21"/>
  <c r="K35" i="21"/>
  <c r="I37" i="21"/>
  <c r="M47" i="21"/>
  <c r="M49" i="21"/>
  <c r="O58" i="21"/>
  <c r="I15" i="21"/>
  <c r="M16" i="21"/>
  <c r="G15" i="21"/>
  <c r="K15" i="21"/>
  <c r="G16" i="21"/>
  <c r="K16" i="21"/>
  <c r="G25" i="21"/>
  <c r="O25" i="21"/>
  <c r="G27" i="21"/>
  <c r="O27" i="21"/>
  <c r="G47" i="21"/>
  <c r="O47" i="21"/>
  <c r="G49" i="21"/>
  <c r="O49" i="21"/>
  <c r="F48" i="20"/>
  <c r="AB48" i="20"/>
  <c r="G48" i="20"/>
  <c r="H48" i="20"/>
  <c r="I48" i="20"/>
  <c r="J48" i="20"/>
  <c r="K48" i="20"/>
  <c r="L48" i="20"/>
  <c r="M48" i="20"/>
  <c r="N48" i="20"/>
  <c r="O48" i="20"/>
  <c r="E48" i="20"/>
  <c r="F46" i="20"/>
  <c r="AB46" i="20"/>
  <c r="G46" i="20"/>
  <c r="H46" i="20"/>
  <c r="I46" i="20"/>
  <c r="J46" i="20"/>
  <c r="K46" i="20"/>
  <c r="L46" i="20"/>
  <c r="M46" i="20"/>
  <c r="N46" i="20"/>
  <c r="O46" i="20"/>
  <c r="E46" i="20"/>
  <c r="D42" i="20"/>
  <c r="F36" i="20"/>
  <c r="AB36" i="20"/>
  <c r="G36" i="20"/>
  <c r="H36" i="20"/>
  <c r="I36" i="20"/>
  <c r="J36" i="20"/>
  <c r="K36" i="20"/>
  <c r="L36" i="20"/>
  <c r="M36" i="20"/>
  <c r="N36" i="20"/>
  <c r="O36" i="20"/>
  <c r="E36" i="20"/>
  <c r="F37" i="20"/>
  <c r="AB37" i="20"/>
  <c r="G37" i="20"/>
  <c r="H37" i="20"/>
  <c r="I37" i="20"/>
  <c r="J37" i="20"/>
  <c r="K37" i="20"/>
  <c r="L37" i="20"/>
  <c r="M37" i="20"/>
  <c r="N37" i="20"/>
  <c r="O37" i="20"/>
  <c r="E37" i="20"/>
  <c r="D31" i="20"/>
  <c r="F26" i="20"/>
  <c r="AB26" i="20"/>
  <c r="G26" i="20"/>
  <c r="H26" i="20"/>
  <c r="I26" i="20"/>
  <c r="J26" i="20"/>
  <c r="K26" i="20"/>
  <c r="L26" i="20"/>
  <c r="M26" i="20"/>
  <c r="N26" i="20"/>
  <c r="O26" i="20"/>
  <c r="E26" i="20"/>
  <c r="F25" i="20"/>
  <c r="AB25" i="20"/>
  <c r="G25" i="20"/>
  <c r="H25" i="20"/>
  <c r="I25" i="20"/>
  <c r="J25" i="20"/>
  <c r="K25" i="20"/>
  <c r="L25" i="20"/>
  <c r="M25" i="20"/>
  <c r="N25" i="20"/>
  <c r="O25" i="20"/>
  <c r="E25" i="20"/>
  <c r="D20" i="20"/>
  <c r="F14" i="20"/>
  <c r="AB14" i="20"/>
  <c r="G14" i="20"/>
  <c r="H14" i="20"/>
  <c r="I14" i="20"/>
  <c r="J14" i="20"/>
  <c r="K14" i="20"/>
  <c r="L14" i="20"/>
  <c r="M14" i="20"/>
  <c r="N14" i="20"/>
  <c r="O14" i="20"/>
  <c r="E14" i="20"/>
  <c r="F15" i="20"/>
  <c r="AB15" i="20"/>
  <c r="G15" i="20"/>
  <c r="H15" i="20"/>
  <c r="I15" i="20"/>
  <c r="J15" i="20"/>
  <c r="K15" i="20"/>
  <c r="L15" i="20"/>
  <c r="M15" i="20"/>
  <c r="N15" i="20"/>
  <c r="O15" i="20"/>
  <c r="E15" i="20"/>
  <c r="D10" i="20"/>
  <c r="F47" i="20"/>
  <c r="AB47" i="20"/>
  <c r="G47" i="20"/>
  <c r="H47" i="20"/>
  <c r="I47" i="20"/>
  <c r="J47" i="20"/>
  <c r="K47" i="20"/>
  <c r="L47" i="20"/>
  <c r="M47" i="20"/>
  <c r="N47" i="20"/>
  <c r="O47" i="20"/>
  <c r="E47" i="20"/>
  <c r="F27" i="20"/>
  <c r="AB27" i="20"/>
  <c r="G27" i="20"/>
  <c r="H27" i="20"/>
  <c r="I27" i="20"/>
  <c r="J27" i="20"/>
  <c r="K27" i="20"/>
  <c r="L27" i="20"/>
  <c r="M27" i="20"/>
  <c r="N27" i="20"/>
  <c r="O27" i="20"/>
  <c r="E27" i="20"/>
  <c r="F24" i="20"/>
  <c r="AB24" i="20"/>
  <c r="G24" i="20"/>
  <c r="H24" i="20"/>
  <c r="I24" i="20"/>
  <c r="J24" i="20"/>
  <c r="K24" i="20"/>
  <c r="L24" i="20"/>
  <c r="M24" i="20"/>
  <c r="N24" i="20"/>
  <c r="O24" i="20"/>
  <c r="E24" i="20"/>
  <c r="G6" i="20"/>
  <c r="AB58" i="20"/>
  <c r="N58" i="20"/>
  <c r="O58" i="20"/>
  <c r="L58" i="20"/>
  <c r="M58" i="20"/>
  <c r="J58" i="20"/>
  <c r="K58" i="20"/>
  <c r="H58" i="20"/>
  <c r="I58" i="20"/>
  <c r="F58" i="20"/>
  <c r="G58" i="20"/>
  <c r="AB57" i="20"/>
  <c r="AB49" i="20"/>
  <c r="N49" i="20"/>
  <c r="O49" i="20"/>
  <c r="L49" i="20"/>
  <c r="J49" i="20"/>
  <c r="H49" i="20"/>
  <c r="I49" i="20"/>
  <c r="F49" i="20"/>
  <c r="G49" i="20"/>
  <c r="AB38" i="20"/>
  <c r="L38" i="20"/>
  <c r="M38" i="20"/>
  <c r="N38" i="20"/>
  <c r="O38" i="20"/>
  <c r="J38" i="20"/>
  <c r="K38" i="20"/>
  <c r="H38" i="20"/>
  <c r="I38" i="20"/>
  <c r="F38" i="20"/>
  <c r="AB35" i="20"/>
  <c r="N35" i="20"/>
  <c r="O35" i="20"/>
  <c r="L35" i="20"/>
  <c r="J35" i="20"/>
  <c r="K35" i="20"/>
  <c r="H35" i="20"/>
  <c r="I35" i="20"/>
  <c r="F35" i="20"/>
  <c r="AB16" i="20"/>
  <c r="N16" i="20"/>
  <c r="O16" i="20"/>
  <c r="L16" i="20"/>
  <c r="J16" i="20"/>
  <c r="K16" i="20"/>
  <c r="H16" i="20"/>
  <c r="F16" i="20"/>
  <c r="E58" i="21"/>
  <c r="E57" i="21"/>
  <c r="D53" i="21"/>
  <c r="E37" i="21"/>
  <c r="E24" i="21"/>
  <c r="E48" i="21"/>
  <c r="E49" i="21"/>
  <c r="E27" i="21"/>
  <c r="E25" i="21"/>
  <c r="E14" i="21"/>
  <c r="E46" i="21"/>
  <c r="E26" i="21"/>
  <c r="D20" i="21"/>
  <c r="E47" i="21"/>
  <c r="E16" i="21"/>
  <c r="E15" i="21"/>
  <c r="E35" i="21"/>
  <c r="G16" i="20"/>
  <c r="M35" i="20"/>
  <c r="E58" i="20"/>
  <c r="M16" i="20"/>
  <c r="G35" i="20"/>
  <c r="G38" i="20"/>
  <c r="E38" i="20"/>
  <c r="K49" i="20"/>
  <c r="I16" i="20"/>
  <c r="E16" i="20"/>
  <c r="M49" i="20"/>
  <c r="E49" i="20"/>
  <c r="F46" i="19"/>
  <c r="AB46" i="19"/>
  <c r="G46" i="19"/>
  <c r="H46" i="19"/>
  <c r="I46" i="19"/>
  <c r="J46" i="19"/>
  <c r="K46" i="19"/>
  <c r="L46" i="19"/>
  <c r="M46" i="19"/>
  <c r="N46" i="19"/>
  <c r="O46" i="19"/>
  <c r="E46" i="19"/>
  <c r="F47" i="19"/>
  <c r="AB47" i="19"/>
  <c r="G47" i="19"/>
  <c r="H47" i="19"/>
  <c r="I47" i="19"/>
  <c r="J47" i="19"/>
  <c r="K47" i="19"/>
  <c r="L47" i="19"/>
  <c r="M47" i="19"/>
  <c r="N47" i="19"/>
  <c r="O47" i="19"/>
  <c r="E47" i="19"/>
  <c r="D42" i="19"/>
  <c r="F38" i="19"/>
  <c r="AB38" i="19"/>
  <c r="G38" i="19"/>
  <c r="H38" i="19"/>
  <c r="I38" i="19"/>
  <c r="J38" i="19"/>
  <c r="K38" i="19"/>
  <c r="L38" i="19"/>
  <c r="M38" i="19"/>
  <c r="N38" i="19"/>
  <c r="O38" i="19"/>
  <c r="E38" i="19"/>
  <c r="F36" i="19"/>
  <c r="AB36" i="19"/>
  <c r="G36" i="19"/>
  <c r="H36" i="19"/>
  <c r="I36" i="19"/>
  <c r="J36" i="19"/>
  <c r="K36" i="19"/>
  <c r="L36" i="19"/>
  <c r="M36" i="19"/>
  <c r="N36" i="19"/>
  <c r="O36" i="19"/>
  <c r="E36" i="19"/>
  <c r="D31" i="19"/>
  <c r="F26" i="19"/>
  <c r="AB26" i="19"/>
  <c r="G26" i="19"/>
  <c r="H26" i="19"/>
  <c r="I26" i="19"/>
  <c r="J26" i="19"/>
  <c r="K26" i="19"/>
  <c r="L26" i="19"/>
  <c r="M26" i="19"/>
  <c r="N26" i="19"/>
  <c r="O26" i="19"/>
  <c r="E26" i="19"/>
  <c r="F25" i="19"/>
  <c r="AB25" i="19"/>
  <c r="G25" i="19"/>
  <c r="H25" i="19"/>
  <c r="I25" i="19"/>
  <c r="J25" i="19"/>
  <c r="K25" i="19"/>
  <c r="L25" i="19"/>
  <c r="M25" i="19"/>
  <c r="N25" i="19"/>
  <c r="O25" i="19"/>
  <c r="E25" i="19"/>
  <c r="D20" i="19"/>
  <c r="F15" i="19"/>
  <c r="AB15" i="19"/>
  <c r="G15" i="19"/>
  <c r="H15" i="19"/>
  <c r="I15" i="19"/>
  <c r="J15" i="19"/>
  <c r="K15" i="19"/>
  <c r="L15" i="19"/>
  <c r="M15" i="19"/>
  <c r="N15" i="19"/>
  <c r="O15" i="19"/>
  <c r="E15" i="19"/>
  <c r="F16" i="19"/>
  <c r="AB16" i="19"/>
  <c r="G16" i="19"/>
  <c r="H16" i="19"/>
  <c r="I16" i="19"/>
  <c r="J16" i="19"/>
  <c r="K16" i="19"/>
  <c r="L16" i="19"/>
  <c r="M16" i="19"/>
  <c r="N16" i="19"/>
  <c r="O16" i="19"/>
  <c r="E16" i="19"/>
  <c r="D10" i="19"/>
  <c r="F49" i="19"/>
  <c r="AB49" i="19"/>
  <c r="G49" i="19"/>
  <c r="H49" i="19"/>
  <c r="I49" i="19"/>
  <c r="J49" i="19"/>
  <c r="K49" i="19"/>
  <c r="L49" i="19"/>
  <c r="M49" i="19"/>
  <c r="N49" i="19"/>
  <c r="O49" i="19"/>
  <c r="E49" i="19"/>
  <c r="F37" i="19"/>
  <c r="AB37" i="19"/>
  <c r="G37" i="19"/>
  <c r="H37" i="19"/>
  <c r="I37" i="19"/>
  <c r="J37" i="19"/>
  <c r="K37" i="19"/>
  <c r="L37" i="19"/>
  <c r="M37" i="19"/>
  <c r="N37" i="19"/>
  <c r="O37" i="19"/>
  <c r="E37" i="19"/>
  <c r="G6" i="19"/>
  <c r="G6" i="21"/>
  <c r="D10" i="21"/>
  <c r="D42" i="21"/>
  <c r="D31" i="21"/>
  <c r="E35" i="20"/>
  <c r="AB58" i="19"/>
  <c r="N58" i="19"/>
  <c r="L58" i="19"/>
  <c r="M58" i="19"/>
  <c r="J58" i="19"/>
  <c r="H58" i="19"/>
  <c r="I58" i="19"/>
  <c r="F58" i="19"/>
  <c r="AB57" i="19"/>
  <c r="AB14" i="19"/>
  <c r="N14" i="19"/>
  <c r="O14" i="19"/>
  <c r="L14" i="19"/>
  <c r="M14" i="19"/>
  <c r="J14" i="19"/>
  <c r="K14" i="19"/>
  <c r="H14" i="19"/>
  <c r="I14" i="19"/>
  <c r="F14" i="19"/>
  <c r="G14" i="19"/>
  <c r="AB27" i="19"/>
  <c r="N27" i="19"/>
  <c r="L27" i="19"/>
  <c r="J27" i="19"/>
  <c r="H27" i="19"/>
  <c r="I27" i="19"/>
  <c r="F27" i="19"/>
  <c r="AB24" i="19"/>
  <c r="N24" i="19"/>
  <c r="O24" i="19"/>
  <c r="L24" i="19"/>
  <c r="M24" i="19"/>
  <c r="J24" i="19"/>
  <c r="K24" i="19"/>
  <c r="H24" i="19"/>
  <c r="I24" i="19"/>
  <c r="F24" i="19"/>
  <c r="G24" i="19"/>
  <c r="AB48" i="19"/>
  <c r="N48" i="19"/>
  <c r="O48" i="19"/>
  <c r="L48" i="19"/>
  <c r="M48" i="19"/>
  <c r="J48" i="19"/>
  <c r="K48" i="19"/>
  <c r="H48" i="19"/>
  <c r="I48" i="19"/>
  <c r="F48" i="19"/>
  <c r="G48" i="19"/>
  <c r="AB35" i="19"/>
  <c r="N35" i="19"/>
  <c r="O35" i="19"/>
  <c r="L35" i="19"/>
  <c r="M35" i="19"/>
  <c r="J35" i="19"/>
  <c r="H35" i="19"/>
  <c r="I35" i="19"/>
  <c r="F35" i="19"/>
  <c r="G35" i="19"/>
  <c r="G58" i="19"/>
  <c r="O58" i="19"/>
  <c r="K35" i="19"/>
  <c r="E35" i="19"/>
  <c r="K58" i="19"/>
  <c r="K27" i="19"/>
  <c r="M27" i="19"/>
  <c r="G27" i="19"/>
  <c r="O27" i="19"/>
  <c r="E14" i="19"/>
  <c r="E48" i="19"/>
  <c r="E24" i="19"/>
  <c r="F49" i="18"/>
  <c r="AB49" i="18"/>
  <c r="G49" i="18"/>
  <c r="H49" i="18"/>
  <c r="I49" i="18"/>
  <c r="J49" i="18"/>
  <c r="K49" i="18"/>
  <c r="L49" i="18"/>
  <c r="M49" i="18"/>
  <c r="N49" i="18"/>
  <c r="O49" i="18"/>
  <c r="E49" i="18"/>
  <c r="F47" i="18"/>
  <c r="AB47" i="18"/>
  <c r="G47" i="18"/>
  <c r="H47" i="18"/>
  <c r="I47" i="18"/>
  <c r="J47" i="18"/>
  <c r="K47" i="18"/>
  <c r="L47" i="18"/>
  <c r="M47" i="18"/>
  <c r="N47" i="18"/>
  <c r="O47" i="18"/>
  <c r="E47" i="18"/>
  <c r="D43" i="18"/>
  <c r="F39" i="18"/>
  <c r="AB39" i="18"/>
  <c r="G39" i="18"/>
  <c r="H39" i="18"/>
  <c r="I39" i="18"/>
  <c r="J39" i="18"/>
  <c r="K39" i="18"/>
  <c r="L39" i="18"/>
  <c r="M39" i="18"/>
  <c r="N39" i="18"/>
  <c r="O39" i="18"/>
  <c r="E39" i="18"/>
  <c r="F38" i="18"/>
  <c r="AB38" i="18"/>
  <c r="G38" i="18"/>
  <c r="H38" i="18"/>
  <c r="I38" i="18"/>
  <c r="J38" i="18"/>
  <c r="K38" i="18"/>
  <c r="L38" i="18"/>
  <c r="M38" i="18"/>
  <c r="N38" i="18"/>
  <c r="O38" i="18"/>
  <c r="E38" i="18"/>
  <c r="D32" i="18"/>
  <c r="F25" i="18"/>
  <c r="AB25" i="18"/>
  <c r="G25" i="18"/>
  <c r="H25" i="18"/>
  <c r="I25" i="18"/>
  <c r="J25" i="18"/>
  <c r="K25" i="18"/>
  <c r="L25" i="18"/>
  <c r="M25" i="18"/>
  <c r="N25" i="18"/>
  <c r="O25" i="18"/>
  <c r="E25" i="18"/>
  <c r="F26" i="18"/>
  <c r="AB26" i="18"/>
  <c r="G26" i="18"/>
  <c r="H26" i="18"/>
  <c r="I26" i="18"/>
  <c r="J26" i="18"/>
  <c r="K26" i="18"/>
  <c r="L26" i="18"/>
  <c r="M26" i="18"/>
  <c r="N26" i="18"/>
  <c r="O26" i="18"/>
  <c r="E26" i="18"/>
  <c r="D21" i="18"/>
  <c r="F15" i="18"/>
  <c r="AB15" i="18"/>
  <c r="G15" i="18"/>
  <c r="H15" i="18"/>
  <c r="I15" i="18"/>
  <c r="J15" i="18"/>
  <c r="K15" i="18"/>
  <c r="L15" i="18"/>
  <c r="M15" i="18"/>
  <c r="N15" i="18"/>
  <c r="O15" i="18"/>
  <c r="E15" i="18"/>
  <c r="F17" i="18"/>
  <c r="AB17" i="18"/>
  <c r="G17" i="18"/>
  <c r="H17" i="18"/>
  <c r="I17" i="18"/>
  <c r="J17" i="18"/>
  <c r="K17" i="18"/>
  <c r="L17" i="18"/>
  <c r="M17" i="18"/>
  <c r="N17" i="18"/>
  <c r="O17" i="18"/>
  <c r="E17" i="18"/>
  <c r="D10" i="18"/>
  <c r="AB58" i="18"/>
  <c r="AB57" i="18"/>
  <c r="AB48" i="18"/>
  <c r="AB37" i="18"/>
  <c r="AB36" i="18"/>
  <c r="AB28" i="18"/>
  <c r="AB27" i="18"/>
  <c r="N27" i="18"/>
  <c r="O27" i="18"/>
  <c r="AB16" i="18"/>
  <c r="AB14" i="18"/>
  <c r="F14" i="18"/>
  <c r="G14" i="18"/>
  <c r="H14" i="18"/>
  <c r="I14" i="18"/>
  <c r="J14" i="18"/>
  <c r="L14" i="18"/>
  <c r="M14" i="18"/>
  <c r="N14" i="18"/>
  <c r="O14" i="18"/>
  <c r="F16" i="18"/>
  <c r="G16" i="18"/>
  <c r="H16" i="18"/>
  <c r="J16" i="18"/>
  <c r="L16" i="18"/>
  <c r="N16" i="18"/>
  <c r="F36" i="18"/>
  <c r="G36" i="18"/>
  <c r="H36" i="18"/>
  <c r="I36" i="18"/>
  <c r="J36" i="18"/>
  <c r="K36" i="18"/>
  <c r="L36" i="18"/>
  <c r="M36" i="18"/>
  <c r="N36" i="18"/>
  <c r="O36" i="18"/>
  <c r="F37" i="18"/>
  <c r="H37" i="18"/>
  <c r="J37" i="18"/>
  <c r="L37" i="18"/>
  <c r="N37" i="18"/>
  <c r="F48" i="18"/>
  <c r="H48" i="18"/>
  <c r="J48" i="18"/>
  <c r="L48" i="18"/>
  <c r="N48" i="18"/>
  <c r="F58" i="18"/>
  <c r="G58" i="18"/>
  <c r="H58" i="18"/>
  <c r="I58" i="18"/>
  <c r="J58" i="18"/>
  <c r="K58" i="18"/>
  <c r="L58" i="18"/>
  <c r="M58" i="18"/>
  <c r="N58" i="18"/>
  <c r="O58" i="18"/>
  <c r="F27" i="18"/>
  <c r="H27" i="18"/>
  <c r="J27" i="18"/>
  <c r="L27" i="18"/>
  <c r="T90" i="18"/>
  <c r="F28" i="18"/>
  <c r="H28" i="18"/>
  <c r="I28" i="18"/>
  <c r="J28" i="18"/>
  <c r="K28" i="18"/>
  <c r="L28" i="18"/>
  <c r="M28" i="18"/>
  <c r="N28" i="18"/>
  <c r="L4" i="1"/>
  <c r="L5" i="1"/>
  <c r="M5" i="1"/>
  <c r="M4" i="1"/>
  <c r="N4" i="1"/>
  <c r="L8" i="1"/>
  <c r="M8" i="1"/>
  <c r="Q8" i="1"/>
  <c r="N8" i="1"/>
  <c r="AB8" i="1"/>
  <c r="K21" i="1"/>
  <c r="L21" i="1"/>
  <c r="M21" i="1"/>
  <c r="K20" i="1"/>
  <c r="L20" i="1"/>
  <c r="M20" i="1"/>
  <c r="L19" i="1"/>
  <c r="M19" i="1"/>
  <c r="Q19" i="1"/>
  <c r="K17" i="1"/>
  <c r="L17" i="1"/>
  <c r="M17" i="1"/>
  <c r="L14" i="1"/>
  <c r="M14" i="1"/>
  <c r="L13" i="1"/>
  <c r="M13" i="1"/>
  <c r="N19" i="1"/>
  <c r="K18" i="1"/>
  <c r="L18" i="1"/>
  <c r="M18" i="1"/>
  <c r="L11" i="1"/>
  <c r="M11" i="1"/>
  <c r="N11" i="1"/>
  <c r="L12" i="1"/>
  <c r="M12" i="1"/>
  <c r="Q11" i="1"/>
  <c r="K16" i="1"/>
  <c r="L6" i="1"/>
  <c r="M6" i="1"/>
  <c r="Q6" i="1"/>
  <c r="L7" i="1"/>
  <c r="M7" i="1"/>
  <c r="Q7" i="1"/>
  <c r="L9" i="1"/>
  <c r="M9" i="1"/>
  <c r="L10" i="1"/>
  <c r="M10" i="1"/>
  <c r="Q10" i="1"/>
  <c r="L15" i="1"/>
  <c r="M15" i="1"/>
  <c r="Q15" i="1"/>
  <c r="L16" i="1"/>
  <c r="M16" i="1"/>
  <c r="Q16" i="1"/>
  <c r="Q17" i="1"/>
  <c r="N17" i="1"/>
  <c r="N15" i="1"/>
  <c r="N14" i="1"/>
  <c r="N10" i="1"/>
  <c r="AB9" i="1"/>
  <c r="AB7" i="1"/>
  <c r="N7" i="1"/>
  <c r="AE6" i="1"/>
  <c r="AC6" i="1"/>
  <c r="AB6" i="1"/>
  <c r="N6" i="1"/>
  <c r="AE5" i="1"/>
  <c r="AC5" i="1"/>
  <c r="AB5" i="1"/>
  <c r="AE4" i="1"/>
  <c r="AC4" i="1"/>
  <c r="AB4" i="1"/>
  <c r="Q4" i="1"/>
  <c r="E58" i="19"/>
  <c r="E27" i="19"/>
  <c r="K14" i="18"/>
  <c r="E14" i="18"/>
  <c r="K37" i="18"/>
  <c r="O28" i="18"/>
  <c r="G28" i="18"/>
  <c r="O48" i="18"/>
  <c r="K27" i="18"/>
  <c r="G48" i="18"/>
  <c r="M16" i="18"/>
  <c r="M48" i="18"/>
  <c r="O37" i="18"/>
  <c r="K16" i="18"/>
  <c r="I16" i="18"/>
  <c r="O16" i="18"/>
  <c r="E16" i="18"/>
  <c r="G27" i="18"/>
  <c r="K48" i="18"/>
  <c r="I37" i="18"/>
  <c r="E28" i="18"/>
  <c r="I27" i="18"/>
  <c r="M37" i="18"/>
  <c r="G37" i="18"/>
  <c r="M27" i="18"/>
  <c r="I48" i="18"/>
  <c r="Q9" i="1"/>
  <c r="N9" i="1"/>
  <c r="Q13" i="1"/>
  <c r="N13" i="1"/>
  <c r="Q21" i="1"/>
  <c r="N21" i="1"/>
  <c r="N18" i="1"/>
  <c r="Q18" i="1"/>
  <c r="N5" i="1"/>
  <c r="Q5" i="1"/>
  <c r="Q20" i="1"/>
  <c r="N20" i="1"/>
  <c r="Q12" i="1"/>
  <c r="Q14" i="1"/>
  <c r="N12" i="1"/>
  <c r="N16" i="1"/>
  <c r="E36" i="18"/>
  <c r="E58" i="18"/>
  <c r="E48" i="18"/>
  <c r="E27" i="18"/>
  <c r="E37" i="18"/>
  <c r="G6" i="18"/>
</calcChain>
</file>

<file path=xl/sharedStrings.xml><?xml version="1.0" encoding="utf-8"?>
<sst xmlns="http://schemas.openxmlformats.org/spreadsheetml/2006/main" count="1246" uniqueCount="162">
  <si>
    <t>Simulation Results Standard Circuit 2.0T</t>
  </si>
  <si>
    <t xml:space="preserve">1 Second </t>
  </si>
  <si>
    <t>Run#</t>
  </si>
  <si>
    <t>Name</t>
  </si>
  <si>
    <t>Ride Height</t>
  </si>
  <si>
    <t>weight</t>
  </si>
  <si>
    <t>Boost</t>
  </si>
  <si>
    <t>Vmax</t>
  </si>
  <si>
    <t>Vmin</t>
  </si>
  <si>
    <t>Corner low speed</t>
  </si>
  <si>
    <t>Corner high speed</t>
  </si>
  <si>
    <t>Laptime</t>
  </si>
  <si>
    <t>Normalised 110s</t>
  </si>
  <si>
    <t>Delta time</t>
  </si>
  <si>
    <t>Delta</t>
  </si>
  <si>
    <t>Per 5 kg</t>
  </si>
  <si>
    <t>Baseline</t>
  </si>
  <si>
    <t>max</t>
  </si>
  <si>
    <t>10kg</t>
  </si>
  <si>
    <t>15kg</t>
  </si>
  <si>
    <t>Success ballast 20Kg</t>
  </si>
  <si>
    <t>25kg</t>
  </si>
  <si>
    <t>30kg</t>
  </si>
  <si>
    <t>Success ballast 40Kg</t>
  </si>
  <si>
    <t>55kg</t>
  </si>
  <si>
    <t>45kg</t>
  </si>
  <si>
    <t>Success ballast 60Kg</t>
  </si>
  <si>
    <t>Success ballast 80Kg</t>
  </si>
  <si>
    <t>Success ballast 100Kg</t>
  </si>
  <si>
    <t>Success ballast 120Kg</t>
  </si>
  <si>
    <t>Ride height -10</t>
  </si>
  <si>
    <t>Ride Height +10</t>
  </si>
  <si>
    <t>Ride Height +20</t>
  </si>
  <si>
    <t>张臻东</t>
  </si>
  <si>
    <t>艾明达</t>
  </si>
  <si>
    <t>朱戴维</t>
  </si>
  <si>
    <t>欧阳若曦</t>
  </si>
  <si>
    <t>张志强</t>
  </si>
  <si>
    <t>詹家图</t>
  </si>
  <si>
    <t>-0.5mm</t>
    <phoneticPr fontId="3" type="noConversion"/>
  </si>
  <si>
    <t>-1mm</t>
    <phoneticPr fontId="3" type="noConversion"/>
  </si>
  <si>
    <t>Restrictor -0.5mm</t>
    <phoneticPr fontId="3" type="noConversion"/>
  </si>
  <si>
    <t>Restrictor -1mm</t>
    <phoneticPr fontId="3" type="noConversion"/>
  </si>
  <si>
    <t>Restrictor -1.5mm</t>
    <phoneticPr fontId="3" type="noConversion"/>
  </si>
  <si>
    <t>-1.5mm</t>
    <phoneticPr fontId="3" type="noConversion"/>
  </si>
  <si>
    <t>Boost -0.1bar</t>
  </si>
  <si>
    <t>-0.1Bar</t>
  </si>
  <si>
    <t>Boost -0.2bar</t>
  </si>
  <si>
    <t>-0.2Bar</t>
  </si>
  <si>
    <t>max</t>
    <phoneticPr fontId="3" type="noConversion"/>
  </si>
  <si>
    <t>朱胡安</t>
  </si>
  <si>
    <t>Alex Fontana</t>
    <phoneticPr fontId="3" type="noConversion"/>
  </si>
  <si>
    <t>曹宏炜</t>
    <phoneticPr fontId="3" type="noConversion"/>
  </si>
  <si>
    <t>何晓乐</t>
    <phoneticPr fontId="3" type="noConversion"/>
  </si>
  <si>
    <t>朱胡安</t>
    <phoneticPr fontId="3" type="noConversion"/>
  </si>
  <si>
    <t>朱戴维</t>
    <phoneticPr fontId="3" type="noConversion"/>
  </si>
  <si>
    <t>江腾一</t>
    <phoneticPr fontId="3" type="noConversion"/>
  </si>
  <si>
    <t>是</t>
    <phoneticPr fontId="3" type="noConversion"/>
  </si>
  <si>
    <t>否</t>
    <phoneticPr fontId="3" type="noConversion"/>
  </si>
  <si>
    <t>否</t>
    <rPh sb="0" eb="1">
      <t>fou</t>
    </rPh>
    <phoneticPr fontId="3" type="noConversion"/>
  </si>
  <si>
    <t>-</t>
    <phoneticPr fontId="3" type="noConversion"/>
  </si>
  <si>
    <t>Robert Huff</t>
    <phoneticPr fontId="3" type="noConversion"/>
  </si>
  <si>
    <t>名次</t>
    <rPh sb="0" eb="1">
      <t>ming'ci</t>
    </rPh>
    <phoneticPr fontId="3" type="noConversion"/>
  </si>
  <si>
    <t>车手</t>
    <rPh sb="0" eb="1">
      <t>che'shou</t>
    </rPh>
    <phoneticPr fontId="3" type="noConversion"/>
  </si>
  <si>
    <t>标准圈时</t>
    <phoneticPr fontId="3" type="noConversion"/>
  </si>
  <si>
    <t>全场平均圈时计算</t>
    <phoneticPr fontId="3" type="noConversion"/>
  </si>
  <si>
    <t>计算值</t>
    <rPh sb="0" eb="1">
      <t>ji'suan'zhi</t>
    </rPh>
    <phoneticPr fontId="3" type="noConversion"/>
  </si>
  <si>
    <t>全场平均圈时</t>
  </si>
  <si>
    <t>Robert Huff</t>
  </si>
  <si>
    <t>叶弘历</t>
    <phoneticPr fontId="3" type="noConversion"/>
  </si>
  <si>
    <t>第七分站</t>
    <rPh sb="0" eb="1">
      <t>di'wu</t>
    </rPh>
    <rPh sb="1" eb="2">
      <t>qi</t>
    </rPh>
    <rPh sb="2" eb="3">
      <t>fen'zhan</t>
    </rPh>
    <phoneticPr fontId="3" type="noConversion"/>
  </si>
  <si>
    <t>Robert Huff</t>
    <phoneticPr fontId="3" type="noConversion"/>
  </si>
  <si>
    <t>武汉街道赛</t>
    <rPh sb="0" eb="1">
      <t>wu'han</t>
    </rPh>
    <rPh sb="2" eb="3">
      <t>jie'dao's</t>
    </rPh>
    <phoneticPr fontId="3" type="noConversion"/>
  </si>
  <si>
    <t>欧阳若曦</t>
    <phoneticPr fontId="3" type="noConversion"/>
  </si>
  <si>
    <t>车号</t>
    <rPh sb="0" eb="1">
      <t>che'hao</t>
    </rPh>
    <phoneticPr fontId="3" type="noConversion"/>
  </si>
  <si>
    <t>比值</t>
    <rPh sb="0" eb="1">
      <t>bi'zhi</t>
    </rPh>
    <phoneticPr fontId="3" type="noConversion"/>
  </si>
  <si>
    <t>标准圈时</t>
    <rPh sb="0" eb="1">
      <t>biao'zhun'quan'shi</t>
    </rPh>
    <phoneticPr fontId="3" type="noConversion"/>
  </si>
  <si>
    <t>排位赛</t>
    <rPh sb="0" eb="1">
      <t>pai'wei's</t>
    </rPh>
    <phoneticPr fontId="3" type="noConversion"/>
  </si>
  <si>
    <t>决赛1最快</t>
    <rPh sb="0" eb="1">
      <t>jue'sai'yi</t>
    </rPh>
    <rPh sb="3" eb="4">
      <t>zui'kuai</t>
    </rPh>
    <phoneticPr fontId="3" type="noConversion"/>
  </si>
  <si>
    <t>决赛1次快</t>
    <rPh sb="0" eb="1">
      <t>jue'sai</t>
    </rPh>
    <rPh sb="3" eb="4">
      <t>ci'kuai</t>
    </rPh>
    <phoneticPr fontId="3" type="noConversion"/>
  </si>
  <si>
    <t>决赛2最快</t>
    <rPh sb="0" eb="1">
      <t>jue'sai</t>
    </rPh>
    <rPh sb="3" eb="4">
      <t>zui'kuai</t>
    </rPh>
    <phoneticPr fontId="3" type="noConversion"/>
  </si>
  <si>
    <t>决赛2次快</t>
    <rPh sb="0" eb="1">
      <t>jue'sai</t>
    </rPh>
    <rPh sb="3" eb="4">
      <t>ci'kuai</t>
    </rPh>
    <phoneticPr fontId="3" type="noConversion"/>
  </si>
  <si>
    <t>排位赛计算</t>
    <rPh sb="0" eb="1">
      <t>pai'wei's</t>
    </rPh>
    <rPh sb="3" eb="4">
      <t>ji'suan</t>
    </rPh>
    <phoneticPr fontId="3" type="noConversion"/>
  </si>
  <si>
    <t>决赛1最快计算</t>
    <rPh sb="0" eb="1">
      <t>jue'sai</t>
    </rPh>
    <rPh sb="3" eb="4">
      <t>zui'kuai</t>
    </rPh>
    <rPh sb="5" eb="6">
      <t>ji'suan</t>
    </rPh>
    <phoneticPr fontId="3" type="noConversion"/>
  </si>
  <si>
    <t>决赛1次快计算</t>
    <rPh sb="0" eb="1">
      <t>jue'sai</t>
    </rPh>
    <rPh sb="3" eb="4">
      <t>ci'kuai</t>
    </rPh>
    <rPh sb="5" eb="6">
      <t>ji'suan</t>
    </rPh>
    <phoneticPr fontId="3" type="noConversion"/>
  </si>
  <si>
    <t>决赛2最快计算</t>
    <rPh sb="0" eb="1">
      <t>jue'sai</t>
    </rPh>
    <rPh sb="3" eb="4">
      <t>zui'kuai</t>
    </rPh>
    <rPh sb="5" eb="6">
      <t>ji'suan</t>
    </rPh>
    <phoneticPr fontId="3" type="noConversion"/>
  </si>
  <si>
    <t>决赛2次快计算</t>
    <rPh sb="0" eb="1">
      <t>jue'sai</t>
    </rPh>
    <rPh sb="3" eb="4">
      <t>ci'kuai</t>
    </rPh>
    <rPh sb="5" eb="6">
      <t>ji'suan</t>
    </rPh>
    <phoneticPr fontId="3" type="noConversion"/>
  </si>
  <si>
    <t>叶弘历</t>
  </si>
  <si>
    <t>甄卓伟</t>
    <phoneticPr fontId="3" type="noConversion"/>
  </si>
  <si>
    <t>长安福特车队</t>
    <rPh sb="0" eb="1">
      <t>chang'an'fu't</t>
    </rPh>
    <rPh sb="4" eb="5">
      <t>che'dui</t>
    </rPh>
    <phoneticPr fontId="3" type="noConversion"/>
  </si>
  <si>
    <t>全新福特福克斯</t>
    <rPh sb="0" eb="1">
      <t>quan'xin</t>
    </rPh>
    <rPh sb="2" eb="3">
      <t>fu't</t>
    </rPh>
    <rPh sb="4" eb="5">
      <t>fu'ke'si</t>
    </rPh>
    <phoneticPr fontId="3" type="noConversion"/>
  </si>
  <si>
    <t>车型标准圈时</t>
    <rPh sb="0" eb="1">
      <t>che'xing</t>
    </rPh>
    <rPh sb="2" eb="3">
      <t>biao'zhun</t>
    </rPh>
    <rPh sb="4" eb="5">
      <t>quan'shi</t>
    </rPh>
    <phoneticPr fontId="3" type="noConversion"/>
  </si>
  <si>
    <t>是否触发平衡</t>
    <rPh sb="0" eb="1">
      <t>shi'f</t>
    </rPh>
    <rPh sb="2" eb="3">
      <t>chu'f</t>
    </rPh>
    <rPh sb="4" eb="5">
      <t>ping'h</t>
    </rPh>
    <phoneticPr fontId="3" type="noConversion"/>
  </si>
  <si>
    <t>车队名称</t>
    <rPh sb="0" eb="1">
      <t>che'dui</t>
    </rPh>
    <rPh sb="2" eb="3">
      <t>ming'c</t>
    </rPh>
    <phoneticPr fontId="3" type="noConversion"/>
  </si>
  <si>
    <t>车型名称</t>
    <rPh sb="0" eb="1">
      <t>che'xing</t>
    </rPh>
    <rPh sb="2" eb="3">
      <t>ming'c</t>
    </rPh>
    <phoneticPr fontId="3" type="noConversion"/>
  </si>
  <si>
    <t>东风悦达起亚车队</t>
    <rPh sb="0" eb="1">
      <t>dong'feng'yue'da</t>
    </rPh>
    <phoneticPr fontId="3" type="noConversion"/>
  </si>
  <si>
    <t>上汽大众333车队</t>
    <rPh sb="0" eb="1">
      <t>shang'qi'da'zhong</t>
    </rPh>
    <rPh sb="7" eb="8">
      <t>che'dui</t>
    </rPh>
    <phoneticPr fontId="3" type="noConversion"/>
  </si>
  <si>
    <t>北汽绅宝车队</t>
    <rPh sb="0" eb="1">
      <t>bei'qi</t>
    </rPh>
    <rPh sb="2" eb="3">
      <t>shen'b</t>
    </rPh>
    <rPh sb="4" eb="5">
      <t>che'dui</t>
    </rPh>
    <phoneticPr fontId="3" type="noConversion"/>
  </si>
  <si>
    <t>排名</t>
    <rPh sb="0" eb="1">
      <t>pai'ming</t>
    </rPh>
    <phoneticPr fontId="3" type="noConversion"/>
  </si>
  <si>
    <t>最快车手</t>
    <rPh sb="0" eb="1">
      <t>zui'kuai</t>
    </rPh>
    <phoneticPr fontId="3" type="noConversion"/>
  </si>
  <si>
    <t>最快圈时</t>
    <rPh sb="0" eb="1">
      <t>zui'kuai</t>
    </rPh>
    <rPh sb="2" eb="3">
      <t>quan'shi</t>
    </rPh>
    <phoneticPr fontId="3" type="noConversion"/>
  </si>
  <si>
    <t>全场平均圈时</t>
    <rPh sb="0" eb="1">
      <t>quan'c</t>
    </rPh>
    <rPh sb="2" eb="3">
      <t>ping'jun</t>
    </rPh>
    <rPh sb="4" eb="5">
      <t>quan'shi</t>
    </rPh>
    <phoneticPr fontId="3" type="noConversion"/>
  </si>
  <si>
    <t>平衡触发条件</t>
    <rPh sb="0" eb="1">
      <t>ping'h</t>
    </rPh>
    <rPh sb="2" eb="3">
      <t>chu'fa</t>
    </rPh>
    <rPh sb="4" eb="5">
      <t>tiao'jian</t>
    </rPh>
    <phoneticPr fontId="3" type="noConversion"/>
  </si>
  <si>
    <t>车型表现力分析-2018</t>
    <rPh sb="5" eb="6">
      <t>fen'xi</t>
    </rPh>
    <phoneticPr fontId="3" type="noConversion"/>
  </si>
  <si>
    <t>第一分站 上海国际赛车场                         比赛日期：5月4-6日                      赛道长度：4.603km</t>
    <rPh sb="0" eb="1">
      <t>di'wufen'zhanwu'hjie'dao's</t>
    </rPh>
    <phoneticPr fontId="3" type="noConversion"/>
  </si>
  <si>
    <t>凌度</t>
    <phoneticPr fontId="3" type="noConversion"/>
  </si>
  <si>
    <t>星车队</t>
    <rPh sb="0" eb="3">
      <t>xinche'dui</t>
    </rPh>
    <phoneticPr fontId="3" type="noConversion"/>
  </si>
  <si>
    <t>C200</t>
    <phoneticPr fontId="3" type="noConversion"/>
  </si>
  <si>
    <t>何晓乐</t>
    <rPh sb="0" eb="2">
      <t>he'xiao'l</t>
    </rPh>
    <phoneticPr fontId="3" type="noConversion"/>
  </si>
  <si>
    <t>曹宏炜</t>
    <rPh sb="0" eb="2">
      <t>cao'hong'we</t>
    </rPh>
    <phoneticPr fontId="3" type="noConversion"/>
  </si>
  <si>
    <t>张大胜</t>
    <rPh sb="0" eb="2">
      <t>zhang'da'shen</t>
    </rPh>
    <phoneticPr fontId="3" type="noConversion"/>
  </si>
  <si>
    <t>杨帆</t>
    <rPh sb="0" eb="2">
      <t>yang'fang</t>
    </rPh>
    <phoneticPr fontId="3" type="noConversion"/>
  </si>
  <si>
    <t>全新D50</t>
    <rPh sb="0" eb="1">
      <t>quan'xi</t>
    </rPh>
    <phoneticPr fontId="3" type="noConversion"/>
  </si>
  <si>
    <t>新K3</t>
    <rPh sb="0" eb="1">
      <t>xi</t>
    </rPh>
    <phoneticPr fontId="3" type="noConversion"/>
  </si>
  <si>
    <t>金忭</t>
    <rPh sb="0" eb="2">
      <t>bi'an</t>
    </rPh>
    <phoneticPr fontId="3" type="noConversion"/>
  </si>
  <si>
    <t>≤108.4</t>
    <phoneticPr fontId="3" type="noConversion"/>
  </si>
  <si>
    <t>朱戴维</t>
    <rPh sb="0" eb="2">
      <t>zhu'dai'we</t>
    </rPh>
    <phoneticPr fontId="22" type="noConversion"/>
  </si>
  <si>
    <t>朱胡安</t>
    <rPh sb="0" eb="2">
      <t>zhu'hua</t>
    </rPh>
    <phoneticPr fontId="3" type="noConversion"/>
  </si>
  <si>
    <t>欧阳若曦</t>
    <rPh sb="0" eb="2">
      <t>ou'yan</t>
    </rPh>
    <phoneticPr fontId="22" type="noConversion"/>
  </si>
  <si>
    <t>杨帆</t>
    <rPh sb="0" eb="2">
      <t>yang'fa</t>
    </rPh>
    <phoneticPr fontId="22" type="noConversion"/>
  </si>
  <si>
    <t>张臻东</t>
    <rPh sb="0" eb="2">
      <t>zhang'zhen'don</t>
    </rPh>
    <phoneticPr fontId="3" type="noConversion"/>
  </si>
  <si>
    <t>崔岳</t>
    <rPh sb="0" eb="2">
      <t>cui'yu</t>
    </rPh>
    <phoneticPr fontId="22" type="noConversion"/>
  </si>
  <si>
    <t>谢欣哲</t>
    <rPh sb="0" eb="2">
      <t>xie'xin</t>
    </rPh>
    <phoneticPr fontId="3" type="noConversion"/>
  </si>
  <si>
    <t>叶弘历</t>
    <rPh sb="0" eb="2">
      <t>ye'hong</t>
    </rPh>
    <phoneticPr fontId="3" type="noConversion"/>
  </si>
  <si>
    <t>≤100.6</t>
    <phoneticPr fontId="3" type="noConversion"/>
  </si>
  <si>
    <t>否</t>
    <phoneticPr fontId="22" type="noConversion"/>
  </si>
  <si>
    <t>第二分站 珠海国际赛车场                         比赛日期：5月18-20日                      赛道长度：4.3km</t>
    <rPh sb="0" eb="1">
      <t>di'wufen'zhanwu'hjie'dao's</t>
    </rPh>
    <phoneticPr fontId="3" type="noConversion"/>
  </si>
  <si>
    <t>第三分站 广东国际赛车场                         比赛日期：6月1-3日                      赛道长度：2.8km</t>
    <rPh sb="0" eb="1">
      <t>di'wufen'zhanwu'hjie'dao's</t>
    </rPh>
    <phoneticPr fontId="3" type="noConversion"/>
  </si>
  <si>
    <t>王日昇</t>
    <rPh sb="0" eb="2">
      <t>wang'ri</t>
    </rPh>
    <phoneticPr fontId="3" type="noConversion"/>
  </si>
  <si>
    <t>张志强</t>
    <rPh sb="0" eb="2">
      <t>zhang'zhi</t>
    </rPh>
    <phoneticPr fontId="3" type="noConversion"/>
  </si>
  <si>
    <t>≤100.5</t>
    <phoneticPr fontId="3" type="noConversion"/>
  </si>
  <si>
    <t>王睿</t>
    <rPh sb="0" eb="2">
      <t>wang'ru</t>
    </rPh>
    <phoneticPr fontId="3" type="noConversion"/>
  </si>
  <si>
    <t>Adam Morgan</t>
    <phoneticPr fontId="22" type="noConversion"/>
  </si>
  <si>
    <t>Alex Fontana</t>
    <phoneticPr fontId="22" type="noConversion"/>
  </si>
  <si>
    <t>夏怡立</t>
    <rPh sb="0" eb="2">
      <t>xia'yi'li</t>
    </rPh>
    <phoneticPr fontId="22" type="noConversion"/>
  </si>
  <si>
    <t>艾明达</t>
    <rPh sb="0" eb="2">
      <t>ai'ming'd</t>
    </rPh>
    <phoneticPr fontId="22" type="noConversion"/>
  </si>
  <si>
    <t>-</t>
    <phoneticPr fontId="22" type="noConversion"/>
  </si>
  <si>
    <t>≤100.7</t>
    <phoneticPr fontId="3" type="noConversion"/>
  </si>
  <si>
    <t>第四分站 上海天马赛车场                         比赛日期：7月20-22日                      赛道长度：2.063km</t>
    <rPh sb="0" eb="1">
      <t>di'wufen'zhanwu'hjie'dao's</t>
    </rPh>
    <phoneticPr fontId="3" type="noConversion"/>
  </si>
  <si>
    <t>欧阳若曦</t>
    <phoneticPr fontId="22" type="noConversion"/>
  </si>
  <si>
    <t>张臻东</t>
    <rPh sb="0" eb="2">
      <t>wang'ru</t>
    </rPh>
    <phoneticPr fontId="3" type="noConversion"/>
  </si>
  <si>
    <t>高度</t>
    <rPh sb="0" eb="2">
      <t>cui'yu</t>
    </rPh>
    <phoneticPr fontId="22" type="noConversion"/>
  </si>
  <si>
    <t>Josh Burdon</t>
    <rPh sb="0" eb="2">
      <t>wang'ri</t>
    </rPh>
    <phoneticPr fontId="3" type="noConversion"/>
  </si>
  <si>
    <t>詹家图</t>
    <phoneticPr fontId="22" type="noConversion"/>
  </si>
  <si>
    <t>许家泰</t>
    <rPh sb="0" eb="2">
      <t>bi'an</t>
    </rPh>
    <phoneticPr fontId="3" type="noConversion"/>
  </si>
  <si>
    <t>第五分站 宁波国际赛道                         比赛日期：9月28-30日                      赛道长度：4.01km</t>
    <rPh sb="0" eb="1">
      <t>di'wufen'zhanwu'hjie'dao's</t>
    </rPh>
    <phoneticPr fontId="3" type="noConversion"/>
  </si>
  <si>
    <t>≤100.8</t>
    <phoneticPr fontId="3" type="noConversion"/>
  </si>
  <si>
    <t>第六分站 武汉街道赛                        比赛日期：10月5-7日                      赛道长度：2.986km</t>
    <rPh sb="0" eb="1">
      <t>di'wufen'zhanwu'hjie'dao's</t>
    </rPh>
    <phoneticPr fontId="3" type="noConversion"/>
  </si>
  <si>
    <t>J. Burdon</t>
    <rPh sb="0" eb="2">
      <t>wang'ri</t>
    </rPh>
    <phoneticPr fontId="3" type="noConversion"/>
  </si>
  <si>
    <t>C. Turkington</t>
    <rPh sb="0" eb="2">
      <t>cui'yu</t>
    </rPh>
    <phoneticPr fontId="22" type="noConversion"/>
  </si>
  <si>
    <t>A. Morgan</t>
    <phoneticPr fontId="22" type="noConversion"/>
  </si>
  <si>
    <t>C. Turkington</t>
    <rPh sb="0" eb="2">
      <t>ai'ming'd</t>
    </rPh>
    <phoneticPr fontId="22" type="noConversion"/>
  </si>
  <si>
    <t>≤101.7</t>
    <phoneticPr fontId="3" type="noConversion"/>
  </si>
  <si>
    <t>是</t>
    <phoneticPr fontId="22" type="noConversion"/>
  </si>
  <si>
    <t>第七分站 上海天马站                        比赛日期：10月27-28日                      赛道长度：2.063km</t>
    <rPh sb="0" eb="1">
      <t>di'wufen'zhanwu'hjie'dao's</t>
    </rPh>
    <phoneticPr fontId="3" type="noConversion"/>
  </si>
  <si>
    <t>A.Fontana</t>
    <phoneticPr fontId="22" type="noConversion"/>
  </si>
  <si>
    <t>叶弘历</t>
    <phoneticPr fontId="22" type="noConversion"/>
  </si>
  <si>
    <t>高度</t>
    <phoneticPr fontId="22" type="noConversion"/>
  </si>
  <si>
    <t>长安福特福克斯</t>
    <rPh sb="0" eb="1">
      <t>quan'xin</t>
    </rPh>
    <rPh sb="2" eb="3">
      <t>fu't</t>
    </rPh>
    <rPh sb="4" eb="5">
      <t>fu'ke'si</t>
    </rPh>
    <phoneticPr fontId="3" type="noConversion"/>
  </si>
  <si>
    <t>否</t>
    <phoneticPr fontId="22" type="noConversion"/>
  </si>
  <si>
    <t>否</t>
    <phoneticPr fontId="22" type="noConversion"/>
  </si>
  <si>
    <t>否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</si>
</sst>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.000_ "/>
    <numFmt numFmtId="178" formatCode="0.000_);[Red]\(0.000\)"/>
    <numFmt numFmtId="179" formatCode="0.0_);[Red]\(0.0\)"/>
    <numFmt numFmtId="180" formatCode="mm:ss\."/>
    <numFmt numFmtId="181" formatCode="0.00&quot;s&quot;"/>
    <numFmt numFmtId="182" formatCode="0.000"/>
    <numFmt numFmtId="183" formatCode="mm:ss.00"/>
    <numFmt numFmtId="184" formatCode="0.000000000000000_ "/>
    <numFmt numFmtId="185" formatCode="0_);[Red]\(0\)"/>
    <numFmt numFmtId="18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Helvetica"/>
      <family val="2"/>
    </font>
    <font>
      <sz val="11"/>
      <color theme="1"/>
      <name val="微软雅黑"/>
      <family val="3"/>
      <charset val="134"/>
    </font>
    <font>
      <sz val="9"/>
      <name val="宋体"/>
      <family val="3"/>
      <charset val="136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3"/>
      <name val="微软雅黑"/>
      <family val="3"/>
      <charset val="134"/>
    </font>
    <font>
      <b/>
      <sz val="14"/>
      <color theme="4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0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0"/>
      <color theme="0"/>
      <name val="微软雅黑"/>
      <family val="3"/>
      <charset val="134"/>
    </font>
    <font>
      <sz val="10"/>
      <color theme="5"/>
      <name val="微软雅黑"/>
      <family val="3"/>
      <charset val="134"/>
    </font>
    <font>
      <sz val="10"/>
      <color theme="5"/>
      <name val="Helvetica"/>
      <family val="2"/>
    </font>
    <font>
      <sz val="10"/>
      <color theme="0"/>
      <name val="Helvetica"/>
      <family val="2"/>
    </font>
    <font>
      <b/>
      <sz val="11"/>
      <color rgb="FF375888"/>
      <name val="微软雅黑"/>
      <family val="3"/>
      <charset val="134"/>
    </font>
    <font>
      <b/>
      <sz val="11"/>
      <color rgb="FF375888"/>
      <name val="Helvetica"/>
      <family val="2"/>
    </font>
    <font>
      <sz val="10"/>
      <color theme="3"/>
      <name val="微软雅黑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微软雅黑"/>
      <family val="3"/>
      <charset val="134"/>
    </font>
    <font>
      <sz val="10"/>
      <color rgb="FFFF0000"/>
      <name val="微软雅黑"/>
      <family val="2"/>
      <charset val="134"/>
    </font>
    <font>
      <b/>
      <sz val="11"/>
      <color rgb="FF37588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Helvetica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85888"/>
        <bgColor rgb="FF000000"/>
      </patternFill>
    </fill>
    <fill>
      <patternFill patternType="solid">
        <fgColor rgb="FFEBEBFF"/>
        <bgColor indexed="64"/>
      </patternFill>
    </fill>
    <fill>
      <patternFill patternType="solid">
        <fgColor rgb="FF375888"/>
        <bgColor rgb="FF000000"/>
      </patternFill>
    </fill>
  </fills>
  <borders count="20">
    <border>
      <left/>
      <right/>
      <top/>
      <bottom/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0" tint="-4.9989318521683403E-2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0" tint="-4.9989318521683403E-2"/>
      </right>
      <top style="medium">
        <color theme="5"/>
      </top>
      <bottom style="medium">
        <color theme="5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/>
      <top/>
      <bottom/>
      <diagonal/>
    </border>
    <border>
      <left/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80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center"/>
    </xf>
    <xf numFmtId="183" fontId="2" fillId="3" borderId="0" xfId="0" applyNumberFormat="1" applyFont="1" applyFill="1" applyBorder="1" applyAlignment="1">
      <alignment horizontal="center"/>
    </xf>
    <xf numFmtId="181" fontId="2" fillId="3" borderId="0" xfId="0" applyNumberFormat="1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18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left"/>
    </xf>
    <xf numFmtId="2" fontId="2" fillId="4" borderId="0" xfId="0" applyNumberFormat="1" applyFont="1" applyFill="1" applyBorder="1" applyAlignment="1">
      <alignment horizontal="center"/>
    </xf>
    <xf numFmtId="183" fontId="2" fillId="4" borderId="0" xfId="0" applyNumberFormat="1" applyFont="1" applyFill="1" applyBorder="1" applyAlignment="1">
      <alignment horizontal="center"/>
    </xf>
    <xf numFmtId="184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83" fontId="2" fillId="0" borderId="0" xfId="0" applyNumberFormat="1" applyFont="1" applyBorder="1" applyAlignment="1">
      <alignment horizontal="center"/>
    </xf>
    <xf numFmtId="181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181" fontId="2" fillId="5" borderId="0" xfId="0" applyNumberFormat="1" applyFont="1" applyFill="1" applyBorder="1" applyAlignment="1">
      <alignment horizontal="center"/>
    </xf>
    <xf numFmtId="10" fontId="2" fillId="5" borderId="0" xfId="0" applyNumberFormat="1" applyFont="1" applyFill="1" applyBorder="1" applyAlignment="1">
      <alignment horizontal="center"/>
    </xf>
    <xf numFmtId="0" fontId="2" fillId="5" borderId="0" xfId="0" quotePrefix="1" applyFont="1" applyFill="1" applyBorder="1" applyAlignment="1">
      <alignment horizontal="center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176" fontId="9" fillId="8" borderId="8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5" borderId="5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/>
    </xf>
    <xf numFmtId="176" fontId="14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79" fontId="10" fillId="4" borderId="8" xfId="0" applyNumberFormat="1" applyFont="1" applyFill="1" applyBorder="1" applyAlignment="1">
      <alignment horizontal="center" vertical="center"/>
    </xf>
    <xf numFmtId="177" fontId="10" fillId="4" borderId="8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0" fillId="8" borderId="8" xfId="0" applyNumberFormat="1" applyFont="1" applyFill="1" applyBorder="1" applyAlignment="1">
      <alignment horizontal="center" vertical="center"/>
    </xf>
    <xf numFmtId="179" fontId="10" fillId="8" borderId="8" xfId="0" applyNumberFormat="1" applyFont="1" applyFill="1" applyBorder="1" applyAlignment="1">
      <alignment horizontal="center" vertical="center"/>
    </xf>
    <xf numFmtId="177" fontId="10" fillId="8" borderId="8" xfId="0" applyNumberFormat="1" applyFont="1" applyFill="1" applyBorder="1" applyAlignment="1">
      <alignment horizontal="center" vertical="center"/>
    </xf>
    <xf numFmtId="0" fontId="10" fillId="8" borderId="9" xfId="0" applyNumberFormat="1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179" fontId="10" fillId="8" borderId="9" xfId="0" applyNumberFormat="1" applyFont="1" applyFill="1" applyBorder="1" applyAlignment="1">
      <alignment horizontal="center" vertical="center"/>
    </xf>
    <xf numFmtId="177" fontId="10" fillId="8" borderId="9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79" fontId="10" fillId="4" borderId="9" xfId="0" applyNumberFormat="1" applyFont="1" applyFill="1" applyBorder="1" applyAlignment="1">
      <alignment horizontal="center" vertical="center"/>
    </xf>
    <xf numFmtId="177" fontId="10" fillId="4" borderId="9" xfId="0" applyNumberFormat="1" applyFont="1" applyFill="1" applyBorder="1" applyAlignment="1">
      <alignment horizontal="center" vertical="center"/>
    </xf>
    <xf numFmtId="176" fontId="9" fillId="8" borderId="9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indent="1"/>
    </xf>
    <xf numFmtId="0" fontId="10" fillId="4" borderId="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vertical="center"/>
    </xf>
    <xf numFmtId="179" fontId="10" fillId="4" borderId="16" xfId="0" applyNumberFormat="1" applyFont="1" applyFill="1" applyBorder="1" applyAlignment="1">
      <alignment vertical="center"/>
    </xf>
    <xf numFmtId="185" fontId="10" fillId="4" borderId="8" xfId="0" applyNumberFormat="1" applyFont="1" applyFill="1" applyBorder="1" applyAlignment="1">
      <alignment horizontal="center" vertical="center"/>
    </xf>
    <xf numFmtId="185" fontId="9" fillId="8" borderId="8" xfId="0" applyNumberFormat="1" applyFont="1" applyFill="1" applyBorder="1" applyAlignment="1">
      <alignment horizontal="center" vertical="center"/>
    </xf>
    <xf numFmtId="185" fontId="10" fillId="8" borderId="9" xfId="0" applyNumberFormat="1" applyFont="1" applyFill="1" applyBorder="1" applyAlignment="1">
      <alignment horizontal="center" vertical="center"/>
    </xf>
    <xf numFmtId="185" fontId="10" fillId="4" borderId="9" xfId="0" applyNumberFormat="1" applyFont="1" applyFill="1" applyBorder="1" applyAlignment="1">
      <alignment horizontal="center" vertical="center"/>
    </xf>
    <xf numFmtId="185" fontId="9" fillId="8" borderId="9" xfId="0" applyNumberFormat="1" applyFont="1" applyFill="1" applyBorder="1" applyAlignment="1">
      <alignment horizontal="center" vertical="center"/>
    </xf>
    <xf numFmtId="186" fontId="9" fillId="8" borderId="8" xfId="0" applyNumberFormat="1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179" fontId="16" fillId="4" borderId="18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right" vertical="center" indent="1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178" fontId="18" fillId="0" borderId="0" xfId="0" applyNumberFormat="1" applyFont="1" applyAlignment="1">
      <alignment horizontal="center" vertical="center"/>
    </xf>
    <xf numFmtId="177" fontId="19" fillId="8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177" fontId="19" fillId="8" borderId="9" xfId="0" applyNumberFormat="1" applyFont="1" applyFill="1" applyBorder="1" applyAlignment="1">
      <alignment horizontal="center" vertical="center"/>
    </xf>
    <xf numFmtId="179" fontId="19" fillId="4" borderId="8" xfId="0" applyNumberFormat="1" applyFont="1" applyFill="1" applyBorder="1" applyAlignment="1">
      <alignment horizontal="center" vertical="center"/>
    </xf>
    <xf numFmtId="179" fontId="19" fillId="8" borderId="9" xfId="0" applyNumberFormat="1" applyFont="1" applyFill="1" applyBorder="1" applyAlignment="1">
      <alignment horizontal="center" vertical="center"/>
    </xf>
    <xf numFmtId="179" fontId="19" fillId="8" borderId="8" xfId="0" applyNumberFormat="1" applyFont="1" applyFill="1" applyBorder="1" applyAlignment="1">
      <alignment horizontal="center" vertical="center"/>
    </xf>
    <xf numFmtId="177" fontId="20" fillId="4" borderId="8" xfId="0" applyNumberFormat="1" applyFont="1" applyFill="1" applyBorder="1" applyAlignment="1">
      <alignment horizontal="center" vertical="center"/>
    </xf>
    <xf numFmtId="179" fontId="20" fillId="4" borderId="8" xfId="0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indent="1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178" fontId="23" fillId="0" borderId="0" xfId="0" applyNumberFormat="1" applyFont="1" applyAlignment="1">
      <alignment horizontal="center" vertical="center"/>
    </xf>
    <xf numFmtId="177" fontId="9" fillId="4" borderId="8" xfId="0" applyNumberFormat="1" applyFont="1" applyFill="1" applyBorder="1" applyAlignment="1">
      <alignment horizontal="center" vertical="center"/>
    </xf>
    <xf numFmtId="179" fontId="9" fillId="4" borderId="8" xfId="0" applyNumberFormat="1" applyFont="1" applyFill="1" applyBorder="1" applyAlignment="1">
      <alignment horizontal="center" vertical="center"/>
    </xf>
    <xf numFmtId="177" fontId="9" fillId="8" borderId="8" xfId="0" applyNumberFormat="1" applyFont="1" applyFill="1" applyBorder="1" applyAlignment="1">
      <alignment horizontal="center" vertical="center"/>
    </xf>
    <xf numFmtId="179" fontId="9" fillId="8" borderId="8" xfId="0" applyNumberFormat="1" applyFont="1" applyFill="1" applyBorder="1" applyAlignment="1">
      <alignment horizontal="center" vertical="center"/>
    </xf>
    <xf numFmtId="177" fontId="9" fillId="8" borderId="9" xfId="0" applyNumberFormat="1" applyFont="1" applyFill="1" applyBorder="1" applyAlignment="1">
      <alignment horizontal="center" vertical="center"/>
    </xf>
    <xf numFmtId="179" fontId="9" fillId="8" borderId="9" xfId="0" applyNumberFormat="1" applyFont="1" applyFill="1" applyBorder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179" fontId="25" fillId="4" borderId="8" xfId="0" applyNumberFormat="1" applyFont="1" applyFill="1" applyBorder="1" applyAlignment="1">
      <alignment horizontal="center" vertical="center"/>
    </xf>
    <xf numFmtId="177" fontId="25" fillId="4" borderId="8" xfId="0" applyNumberFormat="1" applyFont="1" applyFill="1" applyBorder="1" applyAlignment="1">
      <alignment horizontal="center" vertical="center"/>
    </xf>
    <xf numFmtId="177" fontId="20" fillId="8" borderId="9" xfId="0" applyNumberFormat="1" applyFont="1" applyFill="1" applyBorder="1" applyAlignment="1">
      <alignment horizontal="center" vertical="center"/>
    </xf>
    <xf numFmtId="179" fontId="20" fillId="8" borderId="9" xfId="0" applyNumberFormat="1" applyFont="1" applyFill="1" applyBorder="1" applyAlignment="1">
      <alignment horizontal="center" vertical="center"/>
    </xf>
    <xf numFmtId="177" fontId="19" fillId="4" borderId="9" xfId="0" applyNumberFormat="1" applyFont="1" applyFill="1" applyBorder="1" applyAlignment="1">
      <alignment horizontal="center" vertical="center"/>
    </xf>
    <xf numFmtId="179" fontId="19" fillId="4" borderId="9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177" fontId="9" fillId="4" borderId="9" xfId="0" applyNumberFormat="1" applyFont="1" applyFill="1" applyBorder="1" applyAlignment="1">
      <alignment horizontal="center" vertical="center"/>
    </xf>
    <xf numFmtId="179" fontId="9" fillId="4" borderId="9" xfId="0" applyNumberFormat="1" applyFont="1" applyFill="1" applyBorder="1" applyAlignment="1">
      <alignment horizontal="center" vertical="center"/>
    </xf>
    <xf numFmtId="177" fontId="25" fillId="8" borderId="9" xfId="0" applyNumberFormat="1" applyFont="1" applyFill="1" applyBorder="1" applyAlignment="1">
      <alignment horizontal="center" vertical="center"/>
    </xf>
    <xf numFmtId="179" fontId="25" fillId="8" borderId="9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177" fontId="16" fillId="4" borderId="18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79" fontId="10" fillId="4" borderId="13" xfId="0" applyNumberFormat="1" applyFont="1" applyFill="1" applyBorder="1" applyAlignment="1">
      <alignment horizontal="center" vertical="center"/>
    </xf>
    <xf numFmtId="179" fontId="10" fillId="4" borderId="17" xfId="0" applyNumberFormat="1" applyFont="1" applyFill="1" applyBorder="1" applyAlignment="1">
      <alignment horizontal="center" vertical="center"/>
    </xf>
    <xf numFmtId="179" fontId="10" fillId="4" borderId="14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indent="1"/>
    </xf>
    <xf numFmtId="0" fontId="10" fillId="4" borderId="15" xfId="0" applyFont="1" applyFill="1" applyBorder="1" applyAlignment="1">
      <alignment horizontal="right" vertical="center" indent="1"/>
    </xf>
    <xf numFmtId="0" fontId="7" fillId="4" borderId="0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53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</cellStyles>
  <dxfs count="0"/>
  <tableStyles count="0" defaultTableStyle="TableStyleMedium2" defaultPivotStyle="PivotStyleMedium7"/>
  <colors>
    <mruColors>
      <color rgb="FF375888"/>
      <color rgb="FFEBEBFF"/>
      <color rgb="FF708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Simulation Results</a:t>
            </a:r>
            <a:r>
              <a:rPr lang="en-GB" baseline="0"/>
              <a:t> Standard Cirecuit 2.0T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2"/>
          <c:order val="0"/>
          <c:tx>
            <c:v>Ballast</c:v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平衡影响值!$P$4:$P$10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平衡影响值!$Q$4:$Q$10</c:f>
              <c:numCache>
                <c:formatCode>0.00</c:formatCode>
                <c:ptCount val="7"/>
                <c:pt idx="0">
                  <c:v>0</c:v>
                </c:pt>
                <c:pt idx="1">
                  <c:v>0.25853711084707243</c:v>
                </c:pt>
                <c:pt idx="2">
                  <c:v>0.53861898093221328</c:v>
                </c:pt>
                <c:pt idx="3">
                  <c:v>0.81870085101741097</c:v>
                </c:pt>
                <c:pt idx="4">
                  <c:v>1.1095551007211526</c:v>
                </c:pt>
                <c:pt idx="5">
                  <c:v>1.3788645911877211</c:v>
                </c:pt>
                <c:pt idx="6">
                  <c:v>1.648174081654318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F2-466F-8A9E-381CB354F8A2}"/>
            </c:ext>
          </c:extLst>
        </c:ser>
        <c:ser>
          <c:idx val="0"/>
          <c:order val="1"/>
          <c:tx>
            <c:v>Ride Height</c:v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平衡影响值!$P$11:$P$14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平衡影响值!$Q$11:$Q$14</c:f>
              <c:numCache>
                <c:formatCode>0.00</c:formatCode>
                <c:ptCount val="4"/>
                <c:pt idx="0">
                  <c:v>0</c:v>
                </c:pt>
                <c:pt idx="1">
                  <c:v>0.23699235161082299</c:v>
                </c:pt>
                <c:pt idx="2">
                  <c:v>0.45243994398353493</c:v>
                </c:pt>
                <c:pt idx="3">
                  <c:v>0.66788753635715636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F2-466F-8A9E-381CB354F8A2}"/>
            </c:ext>
          </c:extLst>
        </c:ser>
        <c:ser>
          <c:idx val="1"/>
          <c:order val="2"/>
          <c:tx>
            <c:v>Restrictor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平衡影响值!$P$15:$P$18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平衡影响值!$Q$15:$Q$18</c:f>
              <c:numCache>
                <c:formatCode>0.00</c:formatCode>
                <c:ptCount val="4"/>
                <c:pt idx="0">
                  <c:v>0</c:v>
                </c:pt>
                <c:pt idx="1">
                  <c:v>0.47999999999998977</c:v>
                </c:pt>
                <c:pt idx="2">
                  <c:v>1.0080000000000382</c:v>
                </c:pt>
                <c:pt idx="3">
                  <c:v>1.5875999999999948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F2-466F-8A9E-381CB354F8A2}"/>
            </c:ext>
          </c:extLst>
        </c:ser>
        <c:ser>
          <c:idx val="2"/>
          <c:order val="3"/>
          <c:tx>
            <c:v>Boost</c:v>
          </c:tx>
          <c:marker>
            <c:symbol val="none"/>
          </c:marker>
          <c:xVal>
            <c:numRef>
              <c:f>平衡影响值!$P$19:$P$21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平衡影响值!$Q$19:$Q$21</c:f>
              <c:numCache>
                <c:formatCode>0.00</c:formatCode>
                <c:ptCount val="3"/>
                <c:pt idx="0">
                  <c:v>0</c:v>
                </c:pt>
                <c:pt idx="1">
                  <c:v>0.68999999999999773</c:v>
                </c:pt>
                <c:pt idx="2">
                  <c:v>1.4600000000000222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F2-466F-8A9E-381CB354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62352"/>
        <c:axId val="324423216"/>
      </c:scatterChart>
      <c:valAx>
        <c:axId val="22646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24423216"/>
        <c:crosses val="autoZero"/>
        <c:crossBetween val="midCat"/>
      </c:valAx>
      <c:valAx>
        <c:axId val="3244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Delta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6462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77050543814897"/>
          <c:y val="0.37559204814227098"/>
          <c:w val="0.145932065297212"/>
          <c:h val="0.241215566903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462823</xdr:colOff>
      <xdr:row>7</xdr:row>
      <xdr:rowOff>3694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254000"/>
          <a:ext cx="2160389" cy="985827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486834</xdr:colOff>
      <xdr:row>86</xdr:row>
      <xdr:rowOff>165100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4" y="15790333"/>
          <a:ext cx="5524500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462823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258233"/>
          <a:ext cx="2164623" cy="96466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486834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034" y="15663333"/>
          <a:ext cx="5524500" cy="1075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462823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258233"/>
          <a:ext cx="2164623" cy="97094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486834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034" y="14139333"/>
          <a:ext cx="5524500" cy="1013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379088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258233"/>
          <a:ext cx="2164623" cy="97094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361229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034" y="14139333"/>
          <a:ext cx="5524500" cy="1013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384644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800" y="258233"/>
          <a:ext cx="2169788" cy="98364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375185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434" y="15968133"/>
          <a:ext cx="5525895" cy="1013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384644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800" y="258233"/>
          <a:ext cx="2175344" cy="98364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375185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434" y="15968133"/>
          <a:ext cx="5539851" cy="10131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67733</xdr:rowOff>
    </xdr:from>
    <xdr:to>
      <xdr:col>13</xdr:col>
      <xdr:colOff>384644</xdr:colOff>
      <xdr:row>6</xdr:row>
      <xdr:rowOff>73474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248708"/>
          <a:ext cx="2184869" cy="939191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81</xdr:row>
      <xdr:rowOff>169333</xdr:rowOff>
    </xdr:from>
    <xdr:to>
      <xdr:col>11</xdr:col>
      <xdr:colOff>375185</xdr:colOff>
      <xdr:row>87</xdr:row>
      <xdr:rowOff>39495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5959" y="14190133"/>
          <a:ext cx="5549376" cy="9560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554830</xdr:colOff>
      <xdr:row>0</xdr:row>
      <xdr:rowOff>165100</xdr:rowOff>
    </xdr:from>
    <xdr:to>
      <xdr:col>25</xdr:col>
      <xdr:colOff>165100</xdr:colOff>
      <xdr:row>23</xdr:row>
      <xdr:rowOff>12700</xdr:rowOff>
    </xdr:to>
    <xdr:graphicFrame macro="">
      <xdr:nvGraphicFramePr>
        <xdr:cNvPr id="2" name="Chart 1" title="Simulation Results 2.0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heping/Downloads/&#20026;&#20160;&#20040;&#22806;&#22269;&#20154;&#20570;&#30340;&#34920;&#26684;&#31455;&#22914;&#27492;&#28418;&#20142;/BusinessPlanner_De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Planner_Demo"/>
      <sheetName val="Loan Amortization Schedule"/>
    </sheetNames>
    <definedNames>
      <definedName name="End_Bal"/>
      <definedName name="Interest_Rate"/>
      <definedName name="Loan_Amount"/>
      <definedName name="Loan_Start"/>
      <definedName name="Loan_Years" sheetId="1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K90"/>
  <sheetViews>
    <sheetView view="pageBreakPreview" zoomScale="83" zoomScaleNormal="75" zoomScaleSheetLayoutView="83" workbookViewId="0">
      <selection activeCell="B39" sqref="B39"/>
    </sheetView>
  </sheetViews>
  <sheetFormatPr baseColWidth="10" defaultColWidth="15.83203125" defaultRowHeight="15"/>
  <cols>
    <col min="1" max="1" width="15.83203125" style="2"/>
    <col min="2" max="2" width="5.33203125" style="2" bestFit="1" customWidth="1"/>
    <col min="3" max="3" width="13.33203125" style="1" bestFit="1" customWidth="1"/>
    <col min="4" max="4" width="5.6640625" style="1" bestFit="1" customWidth="1"/>
    <col min="5" max="5" width="11.83203125" style="2" customWidth="1"/>
    <col min="6" max="6" width="10" style="2" bestFit="1" customWidth="1"/>
    <col min="7" max="8" width="12.83203125" style="2" bestFit="1" customWidth="1"/>
    <col min="9" max="9" width="7.83203125" style="2" bestFit="1" customWidth="1"/>
    <col min="10" max="10" width="10.1640625" style="2" bestFit="1" customWidth="1"/>
    <col min="11" max="11" width="7.83203125" style="1" bestFit="1" customWidth="1"/>
    <col min="12" max="12" width="10.1640625" style="1" bestFit="1" customWidth="1"/>
    <col min="13" max="13" width="7.83203125" style="1" bestFit="1" customWidth="1"/>
    <col min="14" max="14" width="10.1640625" style="1" bestFit="1" customWidth="1"/>
    <col min="15" max="15" width="7.83203125" style="1" bestFit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104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81" t="s">
        <v>66</v>
      </c>
      <c r="G5" s="81" t="s">
        <v>101</v>
      </c>
      <c r="H5" s="81" t="s">
        <v>102</v>
      </c>
    </row>
    <row r="6" spans="2:37" ht="17">
      <c r="B6" s="124" t="s">
        <v>61</v>
      </c>
      <c r="C6" s="125"/>
      <c r="D6" s="126">
        <v>116.681</v>
      </c>
      <c r="E6" s="126"/>
      <c r="F6" s="79">
        <v>100</v>
      </c>
      <c r="G6" s="80">
        <f>AVERAGE(E39,E26,E38,E17,E25,E15,E36,E14,E16,E49)</f>
        <v>109.03558634224939</v>
      </c>
      <c r="H6" s="94" t="s">
        <v>115</v>
      </c>
    </row>
    <row r="7" spans="2:37" ht="5" customHeight="1" thickBot="1">
      <c r="C7" s="2"/>
      <c r="D7" s="2"/>
      <c r="H7" s="1"/>
      <c r="I7" s="1"/>
    </row>
    <row r="8" spans="2:37" ht="17" thickBot="1">
      <c r="B8" s="131" t="s">
        <v>93</v>
      </c>
      <c r="C8" s="132"/>
      <c r="D8" s="122" t="s">
        <v>89</v>
      </c>
      <c r="E8" s="127"/>
      <c r="F8" s="7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90</v>
      </c>
      <c r="E9" s="127"/>
      <c r="F9" s="71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8" customHeight="1" thickBot="1">
      <c r="B10" s="131" t="s">
        <v>91</v>
      </c>
      <c r="C10" s="132"/>
      <c r="D10" s="128">
        <f>AVERAGE(E15,E17)</f>
        <v>108.9132442299946</v>
      </c>
      <c r="E10" s="129"/>
      <c r="F10" s="72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6" customHeight="1" thickBot="1">
      <c r="B11" s="131" t="s">
        <v>92</v>
      </c>
      <c r="C11" s="132"/>
      <c r="D11" s="122" t="s">
        <v>58</v>
      </c>
      <c r="E11" s="127"/>
      <c r="F11" s="71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11</v>
      </c>
      <c r="C14" s="50" t="s">
        <v>108</v>
      </c>
      <c r="D14" s="50">
        <v>8</v>
      </c>
      <c r="E14" s="51">
        <f>G14*0.5+I14*0.125+K14*0.125+M14*0.125+O14*0.125</f>
        <v>109.54686281399715</v>
      </c>
      <c r="F14" s="52">
        <f>SUM(R14:S14)</f>
        <v>130.69400000000002</v>
      </c>
      <c r="G14" s="51">
        <f>F14*AB14</f>
        <v>112.00966738372145</v>
      </c>
      <c r="H14" s="52">
        <f>SUM(T14:U14)</f>
        <v>131.57599999999999</v>
      </c>
      <c r="I14" s="51">
        <f>H14*AB14</f>
        <v>112.76557451513101</v>
      </c>
      <c r="J14" s="52">
        <f>SUM(V14:W14)</f>
        <v>131.952</v>
      </c>
      <c r="K14" s="51">
        <f>J14*AB14</f>
        <v>113.08782063917862</v>
      </c>
      <c r="L14" s="52">
        <f>SUM(X14:Y14)</f>
        <v>117.89699999999999</v>
      </c>
      <c r="M14" s="51">
        <f>L14*AB14</f>
        <v>101.04215767777102</v>
      </c>
      <c r="N14" s="52">
        <f>SUM(Z14:AA14)</f>
        <v>118.36199999999999</v>
      </c>
      <c r="O14" s="51">
        <f>N14*AB14</f>
        <v>101.44068014501076</v>
      </c>
      <c r="P14" s="48"/>
      <c r="Q14" s="48"/>
      <c r="R14" s="53">
        <v>60</v>
      </c>
      <c r="S14" s="54">
        <v>70.694000000000003</v>
      </c>
      <c r="T14" s="53">
        <v>60</v>
      </c>
      <c r="U14" s="54">
        <v>71.575999999999993</v>
      </c>
      <c r="V14" s="53">
        <v>60</v>
      </c>
      <c r="W14" s="54">
        <v>71.951999999999998</v>
      </c>
      <c r="X14" s="53">
        <v>60</v>
      </c>
      <c r="Y14" s="54">
        <v>57.896999999999998</v>
      </c>
      <c r="Z14" s="53">
        <v>60</v>
      </c>
      <c r="AA14" s="54">
        <v>58.362000000000002</v>
      </c>
      <c r="AB14" s="48">
        <f>F6/D6</f>
        <v>0.85703756395642827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12</v>
      </c>
      <c r="C15" s="36" t="s">
        <v>88</v>
      </c>
      <c r="D15" s="78">
        <v>6</v>
      </c>
      <c r="E15" s="56">
        <f t="shared" ref="E15:E17" si="0">G15*0.5+I15*0.125+K15*0.125+M15*0.125+O15*0.125</f>
        <v>109.09402559114167</v>
      </c>
      <c r="F15" s="57">
        <f t="shared" ref="F15:F17" si="1">SUM(R15:S15)</f>
        <v>129.79599999999999</v>
      </c>
      <c r="G15" s="56">
        <f>F15*AB15</f>
        <v>111.24004765128856</v>
      </c>
      <c r="H15" s="86">
        <f t="shared" ref="H15:H17" si="2">SUM(T15:U15)</f>
        <v>130.64400000000001</v>
      </c>
      <c r="I15" s="91">
        <f>H15*AB15</f>
        <v>111.96681550552363</v>
      </c>
      <c r="J15" s="86">
        <f t="shared" ref="J15:J17" si="3">SUM(V15:W15)</f>
        <v>131.04900000000001</v>
      </c>
      <c r="K15" s="91">
        <f>J15*AB15</f>
        <v>112.31391571892597</v>
      </c>
      <c r="L15" s="57">
        <f t="shared" ref="L15:L17" si="4">SUM(X15:Y15)</f>
        <v>118.544</v>
      </c>
      <c r="M15" s="56">
        <f>L15*AB15</f>
        <v>101.59666098165083</v>
      </c>
      <c r="N15" s="57">
        <f t="shared" ref="N15:N17" si="5">SUM(Z15:AA15)</f>
        <v>118.91499999999999</v>
      </c>
      <c r="O15" s="56">
        <f>N15*AB15</f>
        <v>101.91462191787866</v>
      </c>
      <c r="P15" s="48"/>
      <c r="Q15" s="48"/>
      <c r="R15" s="53">
        <v>60</v>
      </c>
      <c r="S15" s="54">
        <v>69.796000000000006</v>
      </c>
      <c r="T15" s="53">
        <v>60</v>
      </c>
      <c r="U15" s="85">
        <v>70.644000000000005</v>
      </c>
      <c r="V15" s="53">
        <v>60</v>
      </c>
      <c r="W15" s="85">
        <v>71.049000000000007</v>
      </c>
      <c r="X15" s="53">
        <v>60</v>
      </c>
      <c r="Y15" s="54">
        <v>58.543999999999997</v>
      </c>
      <c r="Z15" s="53">
        <v>60</v>
      </c>
      <c r="AA15" s="54">
        <v>58.914999999999999</v>
      </c>
      <c r="AB15" s="48">
        <f>F6/D6</f>
        <v>0.85703756395642827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49">
        <v>15</v>
      </c>
      <c r="C16" s="50" t="s">
        <v>110</v>
      </c>
      <c r="D16" s="50">
        <v>9</v>
      </c>
      <c r="E16" s="51">
        <f t="shared" si="0"/>
        <v>109.49919009950207</v>
      </c>
      <c r="F16" s="52">
        <f t="shared" si="1"/>
        <v>130.29599999999999</v>
      </c>
      <c r="G16" s="51">
        <f>F16*AB16</f>
        <v>111.66856643326678</v>
      </c>
      <c r="H16" s="52">
        <f t="shared" si="2"/>
        <v>131.953</v>
      </c>
      <c r="I16" s="51">
        <f>H16*AB16</f>
        <v>113.08867767674258</v>
      </c>
      <c r="J16" s="52">
        <f t="shared" si="3"/>
        <v>132.52500000000001</v>
      </c>
      <c r="K16" s="51">
        <f>J16*AB16</f>
        <v>113.57890316332566</v>
      </c>
      <c r="L16" s="52">
        <f t="shared" si="4"/>
        <v>118.015</v>
      </c>
      <c r="M16" s="51">
        <f>L16*AB16</f>
        <v>101.14328811031788</v>
      </c>
      <c r="N16" s="52">
        <f t="shared" si="5"/>
        <v>118.441</v>
      </c>
      <c r="O16" s="51">
        <f>N16*AB16</f>
        <v>101.50838611256333</v>
      </c>
      <c r="P16" s="48"/>
      <c r="Q16" s="48"/>
      <c r="R16" s="53">
        <v>60</v>
      </c>
      <c r="S16" s="54">
        <v>70.296000000000006</v>
      </c>
      <c r="T16" s="53">
        <v>60</v>
      </c>
      <c r="U16" s="54">
        <v>71.953000000000003</v>
      </c>
      <c r="V16" s="53">
        <v>60</v>
      </c>
      <c r="W16" s="54">
        <v>72.525000000000006</v>
      </c>
      <c r="X16" s="53">
        <v>60</v>
      </c>
      <c r="Y16" s="54">
        <v>58.015000000000001</v>
      </c>
      <c r="Z16" s="53">
        <v>60</v>
      </c>
      <c r="AA16" s="54">
        <v>58.441000000000003</v>
      </c>
      <c r="AB16" s="48">
        <f>F6/D6</f>
        <v>0.85703756395642827</v>
      </c>
      <c r="AD16" s="2"/>
      <c r="AE16" s="2"/>
      <c r="AF16" s="2"/>
      <c r="AG16" s="2"/>
      <c r="AH16" s="2"/>
      <c r="AI16" s="2"/>
      <c r="AJ16" s="2"/>
      <c r="AK16" s="2"/>
    </row>
    <row r="17" spans="2:37" ht="16">
      <c r="B17" s="58">
        <v>16</v>
      </c>
      <c r="C17" s="59" t="s">
        <v>109</v>
      </c>
      <c r="D17" s="59">
        <v>4</v>
      </c>
      <c r="E17" s="60">
        <f t="shared" si="0"/>
        <v>108.73246286884755</v>
      </c>
      <c r="F17" s="61">
        <f t="shared" si="1"/>
        <v>129.679</v>
      </c>
      <c r="G17" s="60">
        <f>F17*AB17</f>
        <v>111.13977425630566</v>
      </c>
      <c r="H17" s="61">
        <f t="shared" si="2"/>
        <v>130.64400000000001</v>
      </c>
      <c r="I17" s="60">
        <f>H17*AB17</f>
        <v>111.96681550552363</v>
      </c>
      <c r="J17" s="61">
        <f t="shared" si="3"/>
        <v>131.04900000000001</v>
      </c>
      <c r="K17" s="60">
        <f>J17*AB17</f>
        <v>112.31391571892597</v>
      </c>
      <c r="L17" s="61">
        <f t="shared" si="4"/>
        <v>116.87700000000001</v>
      </c>
      <c r="M17" s="60">
        <f>L17*AB17</f>
        <v>100.16797936253548</v>
      </c>
      <c r="N17" s="61">
        <f t="shared" si="5"/>
        <v>117.675</v>
      </c>
      <c r="O17" s="60">
        <f>N17*AB17</f>
        <v>100.85189533857269</v>
      </c>
      <c r="P17" s="48"/>
      <c r="Q17" s="48"/>
      <c r="R17" s="53">
        <v>60</v>
      </c>
      <c r="S17" s="54">
        <v>69.679000000000002</v>
      </c>
      <c r="T17" s="53">
        <v>60</v>
      </c>
      <c r="U17" s="54">
        <v>70.644000000000005</v>
      </c>
      <c r="V17" s="53">
        <v>60</v>
      </c>
      <c r="W17" s="54">
        <v>71.049000000000007</v>
      </c>
      <c r="X17" s="53">
        <v>60</v>
      </c>
      <c r="Y17" s="54">
        <v>56.877000000000002</v>
      </c>
      <c r="Z17" s="53">
        <v>60</v>
      </c>
      <c r="AA17" s="54">
        <v>57.674999999999997</v>
      </c>
      <c r="AB17" s="48">
        <f>F6/D6</f>
        <v>0.85703756395642827</v>
      </c>
      <c r="AD17" s="2"/>
      <c r="AE17" s="2"/>
      <c r="AF17" s="2"/>
      <c r="AG17" s="2"/>
      <c r="AH17" s="2"/>
      <c r="AI17" s="2"/>
      <c r="AJ17" s="2"/>
      <c r="AK17" s="2"/>
    </row>
    <row r="18" spans="2:37" ht="17" customHeight="1" thickBot="1">
      <c r="B18" s="62"/>
      <c r="C18" s="62"/>
      <c r="D18" s="63"/>
      <c r="E18" s="1"/>
      <c r="F18" s="1"/>
      <c r="G18" s="1"/>
      <c r="H18" s="1"/>
      <c r="I18" s="1"/>
      <c r="J18" s="1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93</v>
      </c>
      <c r="C19" s="132"/>
      <c r="D19" s="122" t="s">
        <v>95</v>
      </c>
      <c r="E19" s="123"/>
      <c r="G19" s="1"/>
      <c r="H19" s="1"/>
      <c r="I19" s="1"/>
      <c r="J19" s="1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94</v>
      </c>
      <c r="C20" s="132"/>
      <c r="D20" s="122" t="s">
        <v>113</v>
      </c>
      <c r="E20" s="123"/>
      <c r="G20" s="1"/>
      <c r="H20" s="1"/>
      <c r="I20" s="1"/>
      <c r="J20" s="1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91</v>
      </c>
      <c r="C21" s="132"/>
      <c r="D21" s="128">
        <f>AVERAGE(E25,E26)</f>
        <v>108.74558625654564</v>
      </c>
      <c r="E21" s="130"/>
      <c r="G21" s="1"/>
      <c r="H21" s="1"/>
      <c r="I21" s="1"/>
      <c r="J21" s="1"/>
      <c r="AD21" s="2"/>
      <c r="AE21" s="2"/>
      <c r="AF21" s="2"/>
      <c r="AG21" s="2"/>
      <c r="AH21" s="2"/>
      <c r="AI21" s="2"/>
      <c r="AJ21" s="2"/>
      <c r="AK21" s="2"/>
    </row>
    <row r="22" spans="2:37" ht="17" thickBot="1">
      <c r="B22" s="131" t="s">
        <v>92</v>
      </c>
      <c r="C22" s="132"/>
      <c r="D22" s="122" t="s">
        <v>58</v>
      </c>
      <c r="E22" s="123"/>
      <c r="G22" s="1"/>
      <c r="H22" s="1"/>
      <c r="I22" s="1"/>
      <c r="J22" s="1"/>
      <c r="AD22" s="2"/>
      <c r="AE22" s="2"/>
      <c r="AF22" s="2"/>
      <c r="AG22" s="2"/>
      <c r="AH22" s="2"/>
      <c r="AI22" s="2"/>
      <c r="AJ22" s="2"/>
      <c r="AK22" s="2"/>
    </row>
    <row r="23" spans="2:37" ht="5" customHeight="1">
      <c r="B23" s="1"/>
      <c r="E23" s="1"/>
      <c r="F23" s="1"/>
      <c r="G23" s="1"/>
      <c r="H23" s="1"/>
      <c r="I23" s="1"/>
      <c r="J23" s="1"/>
      <c r="AD23" s="2"/>
      <c r="AE23" s="2"/>
      <c r="AF23" s="2"/>
      <c r="AG23" s="2"/>
      <c r="AH23" s="2"/>
      <c r="AI23" s="2"/>
      <c r="AJ23" s="2"/>
      <c r="AK23" s="2"/>
    </row>
    <row r="24" spans="2:37" ht="17">
      <c r="B24" s="35" t="s">
        <v>74</v>
      </c>
      <c r="C24" s="35" t="s">
        <v>63</v>
      </c>
      <c r="D24" s="35" t="s">
        <v>98</v>
      </c>
      <c r="E24" s="35" t="s">
        <v>76</v>
      </c>
      <c r="F24" s="35" t="s">
        <v>77</v>
      </c>
      <c r="G24" s="35" t="s">
        <v>66</v>
      </c>
      <c r="H24" s="35" t="s">
        <v>78</v>
      </c>
      <c r="I24" s="35" t="s">
        <v>66</v>
      </c>
      <c r="J24" s="35" t="s">
        <v>79</v>
      </c>
      <c r="K24" s="35" t="s">
        <v>66</v>
      </c>
      <c r="L24" s="35" t="s">
        <v>80</v>
      </c>
      <c r="M24" s="35" t="s">
        <v>66</v>
      </c>
      <c r="N24" s="35" t="s">
        <v>81</v>
      </c>
      <c r="O24" s="35" t="s">
        <v>66</v>
      </c>
      <c r="P24" s="48"/>
      <c r="Q24" s="48"/>
      <c r="R24" s="48" t="s">
        <v>82</v>
      </c>
      <c r="S24" s="48"/>
      <c r="T24" s="48" t="s">
        <v>83</v>
      </c>
      <c r="U24" s="48"/>
      <c r="V24" s="48" t="s">
        <v>84</v>
      </c>
      <c r="W24" s="48"/>
      <c r="X24" s="48" t="s">
        <v>85</v>
      </c>
      <c r="Y24" s="48"/>
      <c r="Z24" s="48" t="s">
        <v>86</v>
      </c>
      <c r="AA24" s="48"/>
      <c r="AB24" s="48" t="s">
        <v>75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49">
        <v>33</v>
      </c>
      <c r="C25" s="50" t="s">
        <v>87</v>
      </c>
      <c r="D25" s="73">
        <v>5</v>
      </c>
      <c r="E25" s="51">
        <f>G25*0.5+I25*0.125+K25*0.125+M25*0.125+O25*0.125</f>
        <v>108.96161328751039</v>
      </c>
      <c r="F25" s="52">
        <f>SUM(R25:S25)</f>
        <v>130.143</v>
      </c>
      <c r="G25" s="51">
        <f>F25*AB25</f>
        <v>111.53743968598144</v>
      </c>
      <c r="H25" s="87">
        <f>SUM(T25:U25)</f>
        <v>129.98599999999999</v>
      </c>
      <c r="I25" s="89">
        <f>H25*AB25</f>
        <v>111.40288478844028</v>
      </c>
      <c r="J25" s="87">
        <f>SUM(V25:W25)</f>
        <v>130.29500000000002</v>
      </c>
      <c r="K25" s="89">
        <f>J25*AB25</f>
        <v>111.66770939570283</v>
      </c>
      <c r="L25" s="52">
        <f>SUM(X25:Y25)</f>
        <v>117.846</v>
      </c>
      <c r="M25" s="51">
        <f>L25*AB25</f>
        <v>100.99844876200925</v>
      </c>
      <c r="N25" s="52">
        <f>SUM(Z25:AA25)</f>
        <v>118.40100000000001</v>
      </c>
      <c r="O25" s="51">
        <f>N25*AB25</f>
        <v>101.47410461000507</v>
      </c>
      <c r="P25" s="48"/>
      <c r="Q25" s="48"/>
      <c r="R25" s="53">
        <v>60</v>
      </c>
      <c r="S25" s="54">
        <v>70.143000000000001</v>
      </c>
      <c r="T25" s="53">
        <v>60</v>
      </c>
      <c r="U25" s="85">
        <v>69.986000000000004</v>
      </c>
      <c r="V25" s="53">
        <v>60</v>
      </c>
      <c r="W25" s="85">
        <v>70.295000000000002</v>
      </c>
      <c r="X25" s="53">
        <v>60</v>
      </c>
      <c r="Y25" s="54">
        <v>57.845999999999997</v>
      </c>
      <c r="Z25" s="53">
        <v>60</v>
      </c>
      <c r="AA25" s="54">
        <v>58.401000000000003</v>
      </c>
      <c r="AB25" s="48">
        <f>F6/D6</f>
        <v>0.85703756395642827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55">
        <v>77</v>
      </c>
      <c r="C26" s="36" t="s">
        <v>51</v>
      </c>
      <c r="D26" s="74">
        <v>2</v>
      </c>
      <c r="E26" s="56">
        <f>G26*0.5+I26*0.125+K26*0.125+M26*0.125+O26*0.125</f>
        <v>108.52955922558087</v>
      </c>
      <c r="F26" s="57">
        <f>SUM(R26:S26)</f>
        <v>129.23500000000001</v>
      </c>
      <c r="G26" s="56">
        <f>F26*AB26</f>
        <v>110.75924957790902</v>
      </c>
      <c r="H26" s="57">
        <f>SUM(T26:U26)</f>
        <v>129.98599999999999</v>
      </c>
      <c r="I26" s="56">
        <f>H26*AB26</f>
        <v>111.40288478844028</v>
      </c>
      <c r="J26" s="57">
        <f>SUM(V26:W26)</f>
        <v>130.29500000000002</v>
      </c>
      <c r="K26" s="56">
        <f>J26*AB26</f>
        <v>111.66770939570283</v>
      </c>
      <c r="L26" s="57">
        <f>SUM(X26:Y26)</f>
        <v>117.809</v>
      </c>
      <c r="M26" s="56">
        <f>L26*AB26</f>
        <v>100.96673837214286</v>
      </c>
      <c r="N26" s="57">
        <f>SUM(Z26:AA26)</f>
        <v>118.03700000000001</v>
      </c>
      <c r="O26" s="56">
        <f>N26*AB26</f>
        <v>101.16214293672493</v>
      </c>
      <c r="P26" s="48"/>
      <c r="Q26" s="48"/>
      <c r="R26" s="53">
        <v>60</v>
      </c>
      <c r="S26" s="54">
        <v>69.234999999999999</v>
      </c>
      <c r="T26" s="53">
        <v>60</v>
      </c>
      <c r="U26" s="54">
        <v>69.986000000000004</v>
      </c>
      <c r="V26" s="53">
        <v>60</v>
      </c>
      <c r="W26" s="54">
        <v>70.295000000000002</v>
      </c>
      <c r="X26" s="53">
        <v>60</v>
      </c>
      <c r="Y26" s="54">
        <v>57.808999999999997</v>
      </c>
      <c r="Z26" s="53">
        <v>60</v>
      </c>
      <c r="AA26" s="54">
        <v>58.036999999999999</v>
      </c>
      <c r="AB26" s="48">
        <f>F6/D6</f>
        <v>0.85703756395642827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49">
        <v>66</v>
      </c>
      <c r="C27" s="50" t="s">
        <v>37</v>
      </c>
      <c r="D27" s="73">
        <v>11</v>
      </c>
      <c r="E27" s="51">
        <f t="shared" ref="E27:E28" si="6">G27*0.5+I27*0.125+K27*0.125+M27*0.125+O27*0.125</f>
        <v>109.87842922155278</v>
      </c>
      <c r="F27" s="52">
        <f t="shared" ref="F27:F28" si="7">SUM(R27:S27)</f>
        <v>131.42099999999999</v>
      </c>
      <c r="G27" s="51">
        <f>F27*AB27</f>
        <v>112.63273369271775</v>
      </c>
      <c r="H27" s="52">
        <f t="shared" ref="H27:H28" si="8">SUM(T27:U27)</f>
        <v>131.62900000000002</v>
      </c>
      <c r="I27" s="51">
        <f>H27*AB27</f>
        <v>112.81099750602071</v>
      </c>
      <c r="J27" s="52">
        <f t="shared" ref="J27:J28" si="9">SUM(V27:W27)</f>
        <v>132.988</v>
      </c>
      <c r="K27" s="51">
        <f>J27*AB27</f>
        <v>113.97571155543748</v>
      </c>
      <c r="L27" s="52">
        <f t="shared" ref="L27:L28" si="10">SUM(X27:Y27)</f>
        <v>116.684</v>
      </c>
      <c r="M27" s="51">
        <f>L27*AB27</f>
        <v>100.00257111269187</v>
      </c>
      <c r="N27" s="52">
        <f t="shared" ref="N27:N28" si="11">SUM(Z27:AA27)</f>
        <v>118.673</v>
      </c>
      <c r="O27" s="51">
        <f>N27*AB27</f>
        <v>101.70721882740122</v>
      </c>
      <c r="P27" s="48"/>
      <c r="Q27" s="48"/>
      <c r="R27" s="53">
        <v>60</v>
      </c>
      <c r="S27" s="54">
        <v>71.421000000000006</v>
      </c>
      <c r="T27" s="53">
        <v>60</v>
      </c>
      <c r="U27" s="54">
        <v>71.629000000000005</v>
      </c>
      <c r="V27" s="53">
        <v>60</v>
      </c>
      <c r="W27" s="54">
        <v>72.988</v>
      </c>
      <c r="X27" s="53">
        <v>60</v>
      </c>
      <c r="Y27" s="54">
        <v>56.683999999999997</v>
      </c>
      <c r="Z27" s="53">
        <v>60</v>
      </c>
      <c r="AA27" s="54">
        <v>58.673000000000002</v>
      </c>
      <c r="AB27" s="48">
        <f>F6/D6</f>
        <v>0.85703756395642827</v>
      </c>
      <c r="AD27" s="2"/>
      <c r="AE27" s="2"/>
      <c r="AF27" s="2"/>
      <c r="AG27" s="2"/>
      <c r="AH27" s="2"/>
      <c r="AI27" s="2"/>
      <c r="AJ27" s="2"/>
      <c r="AK27" s="2"/>
    </row>
    <row r="28" spans="2:37" ht="16">
      <c r="B28" s="58">
        <v>88</v>
      </c>
      <c r="C28" s="59" t="s">
        <v>38</v>
      </c>
      <c r="D28" s="75">
        <v>12</v>
      </c>
      <c r="E28" s="60">
        <f t="shared" si="6"/>
        <v>109.88989209897071</v>
      </c>
      <c r="F28" s="61">
        <f t="shared" si="7"/>
        <v>131.58199999999999</v>
      </c>
      <c r="G28" s="60">
        <f>F28*AB28</f>
        <v>112.77071674051474</v>
      </c>
      <c r="H28" s="88">
        <f t="shared" si="8"/>
        <v>129.98599999999999</v>
      </c>
      <c r="I28" s="90">
        <f>H28*AB28</f>
        <v>111.40288478844028</v>
      </c>
      <c r="J28" s="88">
        <f t="shared" si="9"/>
        <v>130.29500000000002</v>
      </c>
      <c r="K28" s="90">
        <f>J28*AB28</f>
        <v>111.66770939570283</v>
      </c>
      <c r="L28" s="61">
        <f t="shared" si="10"/>
        <v>119.434</v>
      </c>
      <c r="M28" s="60">
        <f>L28*AB28</f>
        <v>102.35942441357206</v>
      </c>
      <c r="N28" s="61">
        <f t="shared" si="11"/>
        <v>119.72200000000001</v>
      </c>
      <c r="O28" s="60">
        <f>N28*AB28</f>
        <v>102.60625123199151</v>
      </c>
      <c r="P28" s="48"/>
      <c r="Q28" s="48"/>
      <c r="R28" s="53">
        <v>60</v>
      </c>
      <c r="S28" s="54">
        <v>71.581999999999994</v>
      </c>
      <c r="T28" s="53">
        <v>60</v>
      </c>
      <c r="U28" s="85">
        <v>69.986000000000004</v>
      </c>
      <c r="V28" s="53">
        <v>60</v>
      </c>
      <c r="W28" s="85">
        <v>70.295000000000002</v>
      </c>
      <c r="X28" s="53">
        <v>60</v>
      </c>
      <c r="Y28" s="54">
        <v>59.433999999999997</v>
      </c>
      <c r="Z28" s="53">
        <v>60</v>
      </c>
      <c r="AA28" s="54">
        <v>59.722000000000001</v>
      </c>
      <c r="AB28" s="48">
        <f>F6/D6</f>
        <v>0.85703756395642827</v>
      </c>
      <c r="AD28" s="2"/>
      <c r="AE28" s="2"/>
      <c r="AF28" s="2"/>
      <c r="AG28" s="2"/>
      <c r="AH28" s="2"/>
      <c r="AI28" s="2"/>
      <c r="AJ28" s="2"/>
      <c r="AK28" s="2"/>
    </row>
    <row r="29" spans="2:37" ht="17" customHeight="1" thickBot="1">
      <c r="B29" s="1"/>
      <c r="E29" s="1"/>
      <c r="F29" s="1"/>
      <c r="G29" s="1"/>
      <c r="H29" s="1"/>
      <c r="I29" s="1"/>
      <c r="J29" s="1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93</v>
      </c>
      <c r="C30" s="132"/>
      <c r="D30" s="122" t="s">
        <v>96</v>
      </c>
      <c r="E30" s="123"/>
      <c r="G30" s="1"/>
      <c r="H30" s="1"/>
      <c r="I30" s="1"/>
      <c r="J30" s="1"/>
      <c r="AD30" s="2"/>
      <c r="AE30" s="2"/>
      <c r="AF30" s="2"/>
      <c r="AG30" s="2"/>
      <c r="AH30" s="2"/>
      <c r="AI30" s="2"/>
      <c r="AJ30" s="2"/>
      <c r="AK30" s="2"/>
    </row>
    <row r="31" spans="2:37" ht="17" thickBot="1">
      <c r="B31" s="131" t="s">
        <v>94</v>
      </c>
      <c r="C31" s="132"/>
      <c r="D31" s="122" t="s">
        <v>105</v>
      </c>
      <c r="E31" s="123"/>
      <c r="G31" s="1"/>
      <c r="H31" s="1"/>
      <c r="I31" s="1"/>
      <c r="J31" s="1"/>
      <c r="AD31" s="2"/>
      <c r="AE31" s="2"/>
      <c r="AF31" s="2"/>
      <c r="AG31" s="2"/>
      <c r="AH31" s="2"/>
      <c r="AI31" s="2"/>
      <c r="AJ31" s="2"/>
      <c r="AK31" s="2"/>
    </row>
    <row r="32" spans="2:37" ht="17" thickBot="1">
      <c r="B32" s="131" t="s">
        <v>91</v>
      </c>
      <c r="C32" s="132"/>
      <c r="D32" s="128">
        <f>AVERAGE(E39,E38)</f>
        <v>108.32226326479892</v>
      </c>
      <c r="E32" s="130"/>
      <c r="G32" s="1"/>
      <c r="H32" s="1"/>
      <c r="I32" s="1"/>
      <c r="J32" s="1"/>
      <c r="AD32" s="2"/>
      <c r="AE32" s="2"/>
      <c r="AF32" s="2"/>
      <c r="AG32" s="2"/>
      <c r="AH32" s="2"/>
      <c r="AI32" s="2"/>
      <c r="AJ32" s="2"/>
      <c r="AK32" s="2"/>
    </row>
    <row r="33" spans="2:37" ht="17" thickBot="1">
      <c r="B33" s="131" t="s">
        <v>92</v>
      </c>
      <c r="C33" s="132"/>
      <c r="D33" s="122" t="s">
        <v>57</v>
      </c>
      <c r="E33" s="123"/>
      <c r="G33" s="1"/>
      <c r="H33" s="1"/>
      <c r="I33" s="1"/>
      <c r="J33" s="1"/>
      <c r="AD33" s="2"/>
      <c r="AE33" s="2"/>
      <c r="AF33" s="2"/>
      <c r="AG33" s="2"/>
      <c r="AH33" s="2"/>
      <c r="AI33" s="2"/>
      <c r="AJ33" s="2"/>
      <c r="AK33" s="2"/>
    </row>
    <row r="34" spans="2:37" ht="5" customHeight="1">
      <c r="B34" s="1"/>
      <c r="E34" s="1"/>
      <c r="F34" s="1"/>
      <c r="G34" s="1"/>
      <c r="H34" s="1"/>
      <c r="I34" s="1"/>
      <c r="J34" s="1"/>
      <c r="AD34" s="2"/>
      <c r="AE34" s="2"/>
      <c r="AF34" s="2"/>
      <c r="AG34" s="2"/>
      <c r="AH34" s="2"/>
      <c r="AI34" s="2"/>
      <c r="AJ34" s="2"/>
      <c r="AK34" s="2"/>
    </row>
    <row r="35" spans="2:37" ht="17">
      <c r="B35" s="35" t="s">
        <v>74</v>
      </c>
      <c r="C35" s="35" t="s">
        <v>63</v>
      </c>
      <c r="D35" s="35" t="s">
        <v>98</v>
      </c>
      <c r="E35" s="35" t="s">
        <v>76</v>
      </c>
      <c r="F35" s="35" t="s">
        <v>77</v>
      </c>
      <c r="G35" s="35" t="s">
        <v>66</v>
      </c>
      <c r="H35" s="35" t="s">
        <v>78</v>
      </c>
      <c r="I35" s="35" t="s">
        <v>66</v>
      </c>
      <c r="J35" s="35" t="s">
        <v>79</v>
      </c>
      <c r="K35" s="35" t="s">
        <v>66</v>
      </c>
      <c r="L35" s="35" t="s">
        <v>80</v>
      </c>
      <c r="M35" s="35" t="s">
        <v>66</v>
      </c>
      <c r="N35" s="35" t="s">
        <v>81</v>
      </c>
      <c r="O35" s="35" t="s">
        <v>66</v>
      </c>
      <c r="P35" s="48"/>
      <c r="Q35" s="48"/>
      <c r="R35" s="48" t="s">
        <v>82</v>
      </c>
      <c r="S35" s="48"/>
      <c r="T35" s="48" t="s">
        <v>83</v>
      </c>
      <c r="U35" s="48"/>
      <c r="V35" s="48" t="s">
        <v>84</v>
      </c>
      <c r="W35" s="48"/>
      <c r="X35" s="48" t="s">
        <v>85</v>
      </c>
      <c r="Y35" s="48"/>
      <c r="Z35" s="48" t="s">
        <v>86</v>
      </c>
      <c r="AA35" s="48"/>
      <c r="AB35" s="48" t="s">
        <v>75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49">
        <v>8</v>
      </c>
      <c r="C36" s="50" t="s">
        <v>33</v>
      </c>
      <c r="D36" s="73">
        <v>7</v>
      </c>
      <c r="E36" s="51">
        <f>G36*0.5+I36*0.125+K36*0.125+M36*0.125+O36*0.125</f>
        <v>109.52586539368023</v>
      </c>
      <c r="F36" s="52">
        <f>SUM(R36:S36)</f>
        <v>130.727</v>
      </c>
      <c r="G36" s="51">
        <f>F36*AB36</f>
        <v>112.037949623332</v>
      </c>
      <c r="H36" s="52">
        <f>SUM(T36:U36)</f>
        <v>131.96100000000001</v>
      </c>
      <c r="I36" s="51">
        <f>H36*AB36</f>
        <v>113.09553397725425</v>
      </c>
      <c r="J36" s="52">
        <f>SUM(V36:W36)</f>
        <v>132.18700000000001</v>
      </c>
      <c r="K36" s="51">
        <f>J36*AB36</f>
        <v>113.28922446670839</v>
      </c>
      <c r="L36" s="52">
        <f>SUM(X36:Y36)</f>
        <v>117.47800000000001</v>
      </c>
      <c r="M36" s="51">
        <f>L36*AB36</f>
        <v>100.68305893847329</v>
      </c>
      <c r="N36" s="52">
        <f>SUM(Z36:AA36)</f>
        <v>117.833</v>
      </c>
      <c r="O36" s="51">
        <f>N36*AB36</f>
        <v>100.98730727367781</v>
      </c>
      <c r="P36" s="48"/>
      <c r="Q36" s="48"/>
      <c r="R36" s="53">
        <v>60</v>
      </c>
      <c r="S36" s="54">
        <v>70.727000000000004</v>
      </c>
      <c r="T36" s="53">
        <v>60</v>
      </c>
      <c r="U36" s="54">
        <v>71.960999999999999</v>
      </c>
      <c r="V36" s="53">
        <v>60</v>
      </c>
      <c r="W36" s="54">
        <v>72.186999999999998</v>
      </c>
      <c r="X36" s="53">
        <v>60</v>
      </c>
      <c r="Y36" s="54">
        <v>57.478000000000002</v>
      </c>
      <c r="Z36" s="53">
        <v>60</v>
      </c>
      <c r="AA36" s="54">
        <v>57.832999999999998</v>
      </c>
      <c r="AB36" s="48">
        <f>F6/D6</f>
        <v>0.85703756395642827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55">
        <v>5</v>
      </c>
      <c r="C37" s="36" t="s">
        <v>111</v>
      </c>
      <c r="D37" s="74">
        <v>14</v>
      </c>
      <c r="E37" s="56">
        <f t="shared" ref="E37:E39" si="12">G37*0.5+I37*0.125+K37*0.125+M37*0.125+O37*0.125</f>
        <v>110.32066060455431</v>
      </c>
      <c r="F37" s="57">
        <f t="shared" ref="F37:F39" si="13">SUM(R37:S37)</f>
        <v>132.988</v>
      </c>
      <c r="G37" s="56">
        <f>F37*AB37</f>
        <v>113.97571155543748</v>
      </c>
      <c r="H37" s="86">
        <f t="shared" ref="H37:H39" si="14">SUM(T37:U37)</f>
        <v>128.53300000000002</v>
      </c>
      <c r="I37" s="91">
        <f>H37*AB37</f>
        <v>110.15760920801161</v>
      </c>
      <c r="J37" s="86">
        <f t="shared" ref="J37:J39" si="15">SUM(V37:W37)</f>
        <v>130.19799999999998</v>
      </c>
      <c r="K37" s="91">
        <f>J37*AB37</f>
        <v>111.58457675199902</v>
      </c>
      <c r="L37" s="57">
        <f t="shared" ref="L37:L39" si="16">SUM(X37:Y37)</f>
        <v>118.607</v>
      </c>
      <c r="M37" s="56">
        <f>L37*AB37</f>
        <v>101.65065434818008</v>
      </c>
      <c r="N37" s="57">
        <f t="shared" ref="N37:N39" si="17">SUM(Z37:AA37)</f>
        <v>120.49600000000001</v>
      </c>
      <c r="O37" s="56">
        <f>N37*AB37</f>
        <v>103.26959830649379</v>
      </c>
      <c r="P37" s="48"/>
      <c r="Q37" s="48"/>
      <c r="R37" s="53">
        <v>60</v>
      </c>
      <c r="S37" s="54">
        <v>72.988</v>
      </c>
      <c r="T37" s="53">
        <v>60</v>
      </c>
      <c r="U37" s="85">
        <v>68.533000000000001</v>
      </c>
      <c r="V37" s="53">
        <v>60</v>
      </c>
      <c r="W37" s="85">
        <v>70.197999999999993</v>
      </c>
      <c r="X37" s="53">
        <v>60</v>
      </c>
      <c r="Y37" s="54">
        <v>58.606999999999999</v>
      </c>
      <c r="Z37" s="53">
        <v>60</v>
      </c>
      <c r="AA37" s="54">
        <v>60.496000000000002</v>
      </c>
      <c r="AB37" s="48">
        <f>F6/D6</f>
        <v>0.85703756395642827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49">
        <v>9</v>
      </c>
      <c r="C38" s="50" t="s">
        <v>34</v>
      </c>
      <c r="D38" s="73">
        <v>3</v>
      </c>
      <c r="E38" s="51">
        <f t="shared" si="12"/>
        <v>108.57766045885793</v>
      </c>
      <c r="F38" s="52">
        <f t="shared" si="13"/>
        <v>130.24700000000001</v>
      </c>
      <c r="G38" s="51">
        <f>F38*AB38</f>
        <v>111.62657159263293</v>
      </c>
      <c r="H38" s="87">
        <f t="shared" si="14"/>
        <v>128.53300000000002</v>
      </c>
      <c r="I38" s="89">
        <f>H38*AB38</f>
        <v>110.15760920801161</v>
      </c>
      <c r="J38" s="87">
        <f t="shared" si="15"/>
        <v>130.19799999999998</v>
      </c>
      <c r="K38" s="89">
        <f>J38*AB38</f>
        <v>111.58457675199902</v>
      </c>
      <c r="L38" s="87">
        <f t="shared" si="16"/>
        <v>116.681</v>
      </c>
      <c r="M38" s="89">
        <f>L38*AB38</f>
        <v>100</v>
      </c>
      <c r="N38" s="87">
        <f t="shared" si="17"/>
        <v>117.116</v>
      </c>
      <c r="O38" s="89">
        <f>N38*AB38</f>
        <v>100.37281134032105</v>
      </c>
      <c r="P38" s="48"/>
      <c r="Q38" s="48"/>
      <c r="R38" s="53">
        <v>60</v>
      </c>
      <c r="S38" s="54">
        <v>70.247</v>
      </c>
      <c r="T38" s="53">
        <v>60</v>
      </c>
      <c r="U38" s="85">
        <v>68.533000000000001</v>
      </c>
      <c r="V38" s="53">
        <v>60</v>
      </c>
      <c r="W38" s="85">
        <v>70.197999999999993</v>
      </c>
      <c r="X38" s="53">
        <v>60</v>
      </c>
      <c r="Y38" s="85">
        <v>56.680999999999997</v>
      </c>
      <c r="Z38" s="53">
        <v>60</v>
      </c>
      <c r="AA38" s="85">
        <v>57.116</v>
      </c>
      <c r="AB38" s="48">
        <f>F6/D6</f>
        <v>0.85703756395642827</v>
      </c>
      <c r="AD38" s="2"/>
      <c r="AE38" s="2"/>
      <c r="AF38" s="2"/>
      <c r="AG38" s="2"/>
      <c r="AH38" s="2"/>
      <c r="AI38" s="2"/>
      <c r="AJ38" s="2"/>
      <c r="AK38" s="2"/>
    </row>
    <row r="39" spans="2:37" ht="16">
      <c r="B39" s="58">
        <v>7</v>
      </c>
      <c r="C39" s="59" t="s">
        <v>68</v>
      </c>
      <c r="D39" s="75">
        <v>1</v>
      </c>
      <c r="E39" s="60">
        <f t="shared" si="12"/>
        <v>108.06686607073989</v>
      </c>
      <c r="F39" s="61">
        <f t="shared" si="13"/>
        <v>129.05500000000001</v>
      </c>
      <c r="G39" s="60">
        <f>F39*AB39</f>
        <v>110.60498281639686</v>
      </c>
      <c r="H39" s="61">
        <f t="shared" si="14"/>
        <v>128.53300000000002</v>
      </c>
      <c r="I39" s="60">
        <f>H39*AB39</f>
        <v>110.15760920801161</v>
      </c>
      <c r="J39" s="61">
        <f t="shared" si="15"/>
        <v>130.19799999999998</v>
      </c>
      <c r="K39" s="60">
        <f>J39*AB39</f>
        <v>111.58457675199902</v>
      </c>
      <c r="L39" s="61">
        <f t="shared" si="16"/>
        <v>116.681</v>
      </c>
      <c r="M39" s="60">
        <f>L39*AB39</f>
        <v>100</v>
      </c>
      <c r="N39" s="61">
        <f t="shared" si="17"/>
        <v>117.116</v>
      </c>
      <c r="O39" s="60">
        <f>N39*AB39</f>
        <v>100.37281134032105</v>
      </c>
      <c r="P39" s="48"/>
      <c r="Q39" s="48"/>
      <c r="R39" s="53">
        <v>60</v>
      </c>
      <c r="S39" s="54">
        <v>69.055000000000007</v>
      </c>
      <c r="T39" s="53">
        <v>60</v>
      </c>
      <c r="U39" s="54">
        <v>68.533000000000001</v>
      </c>
      <c r="V39" s="53">
        <v>60</v>
      </c>
      <c r="W39" s="54">
        <v>70.197999999999993</v>
      </c>
      <c r="X39" s="53">
        <v>60</v>
      </c>
      <c r="Y39" s="54">
        <v>56.680999999999997</v>
      </c>
      <c r="Z39" s="53">
        <v>60</v>
      </c>
      <c r="AA39" s="54">
        <v>57.116</v>
      </c>
      <c r="AB39" s="48">
        <f>F6/D6</f>
        <v>0.85703756395642827</v>
      </c>
      <c r="AD39" s="2"/>
      <c r="AE39" s="2"/>
      <c r="AF39" s="2"/>
      <c r="AG39" s="2"/>
      <c r="AH39" s="2"/>
      <c r="AI39" s="2"/>
      <c r="AJ39" s="2"/>
      <c r="AK39" s="2"/>
    </row>
    <row r="40" spans="2:37" ht="16" thickBot="1">
      <c r="B40" s="1"/>
      <c r="E40" s="1"/>
      <c r="F40" s="1"/>
      <c r="G40" s="1"/>
      <c r="H40" s="1"/>
      <c r="I40" s="1"/>
      <c r="J40" s="1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93</v>
      </c>
      <c r="C41" s="132"/>
      <c r="D41" s="122" t="s">
        <v>97</v>
      </c>
      <c r="E41" s="123"/>
      <c r="G41" s="1"/>
      <c r="H41" s="1"/>
      <c r="I41" s="1"/>
      <c r="J41" s="1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94</v>
      </c>
      <c r="C42" s="132"/>
      <c r="D42" s="122" t="s">
        <v>112</v>
      </c>
      <c r="E42" s="123"/>
      <c r="G42" s="1"/>
      <c r="H42" s="1"/>
      <c r="I42" s="1"/>
      <c r="J42" s="1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91</v>
      </c>
      <c r="C43" s="132"/>
      <c r="D43" s="128">
        <f>AVERAGE(E49,E47)</f>
        <v>109.923316563965</v>
      </c>
      <c r="E43" s="130"/>
      <c r="G43" s="1"/>
      <c r="H43" s="1"/>
      <c r="I43" s="1"/>
      <c r="J43" s="1"/>
      <c r="AD43" s="2"/>
      <c r="AE43" s="2"/>
      <c r="AF43" s="2"/>
      <c r="AG43" s="2"/>
      <c r="AH43" s="2"/>
      <c r="AI43" s="2"/>
      <c r="AJ43" s="2"/>
      <c r="AK43" s="2"/>
    </row>
    <row r="44" spans="2:37" ht="17" thickBot="1">
      <c r="B44" s="131" t="s">
        <v>92</v>
      </c>
      <c r="C44" s="132"/>
      <c r="D44" s="122" t="s">
        <v>58</v>
      </c>
      <c r="E44" s="123"/>
      <c r="G44" s="1"/>
      <c r="H44" s="1"/>
      <c r="I44" s="1"/>
      <c r="J44" s="1"/>
      <c r="AD44" s="2"/>
      <c r="AE44" s="2"/>
      <c r="AF44" s="2"/>
      <c r="AG44" s="2"/>
      <c r="AH44" s="2"/>
      <c r="AI44" s="2"/>
      <c r="AJ44" s="2"/>
      <c r="AK44" s="2"/>
    </row>
    <row r="45" spans="2:37" ht="5" customHeight="1">
      <c r="B45" s="1"/>
      <c r="E45" s="1"/>
      <c r="F45" s="1"/>
      <c r="G45" s="1"/>
      <c r="H45" s="1"/>
      <c r="I45" s="1"/>
      <c r="J45" s="1"/>
      <c r="AD45" s="2"/>
      <c r="AE45" s="2"/>
      <c r="AF45" s="2"/>
      <c r="AG45" s="2"/>
      <c r="AH45" s="2"/>
      <c r="AI45" s="2"/>
      <c r="AJ45" s="2"/>
      <c r="AK45" s="2"/>
    </row>
    <row r="46" spans="2:37" ht="17">
      <c r="B46" s="35" t="s">
        <v>74</v>
      </c>
      <c r="C46" s="35" t="s">
        <v>63</v>
      </c>
      <c r="D46" s="35" t="s">
        <v>98</v>
      </c>
      <c r="E46" s="35" t="s">
        <v>76</v>
      </c>
      <c r="F46" s="35" t="s">
        <v>77</v>
      </c>
      <c r="G46" s="35" t="s">
        <v>66</v>
      </c>
      <c r="H46" s="35" t="s">
        <v>78</v>
      </c>
      <c r="I46" s="35" t="s">
        <v>66</v>
      </c>
      <c r="J46" s="35" t="s">
        <v>79</v>
      </c>
      <c r="K46" s="35" t="s">
        <v>66</v>
      </c>
      <c r="L46" s="35" t="s">
        <v>80</v>
      </c>
      <c r="M46" s="35" t="s">
        <v>66</v>
      </c>
      <c r="N46" s="35" t="s">
        <v>81</v>
      </c>
      <c r="O46" s="35" t="s">
        <v>66</v>
      </c>
      <c r="P46" s="48"/>
      <c r="Q46" s="48"/>
      <c r="R46" s="48" t="s">
        <v>82</v>
      </c>
      <c r="S46" s="48"/>
      <c r="T46" s="48" t="s">
        <v>83</v>
      </c>
      <c r="U46" s="48"/>
      <c r="V46" s="48" t="s">
        <v>84</v>
      </c>
      <c r="W46" s="48"/>
      <c r="X46" s="48" t="s">
        <v>85</v>
      </c>
      <c r="Y46" s="48"/>
      <c r="Z46" s="48" t="s">
        <v>86</v>
      </c>
      <c r="AA46" s="48"/>
      <c r="AB46" s="48" t="s">
        <v>75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49">
        <v>3</v>
      </c>
      <c r="C47" s="50" t="s">
        <v>36</v>
      </c>
      <c r="D47" s="73">
        <v>13</v>
      </c>
      <c r="E47" s="51">
        <f>G47*0.5+I47*0.125+K47*0.125+M47*0.125+O47*0.125</f>
        <v>110.02487551529384</v>
      </c>
      <c r="F47" s="52">
        <f>SUM(R47:S47)</f>
        <v>131.52100000000002</v>
      </c>
      <c r="G47" s="51">
        <f>F47*AB47</f>
        <v>112.71843744911341</v>
      </c>
      <c r="H47" s="87">
        <f>SUM(T47:U47)</f>
        <v>132.34699999999998</v>
      </c>
      <c r="I47" s="89">
        <f>H47*AB47</f>
        <v>113.42635047694139</v>
      </c>
      <c r="J47" s="87">
        <f>SUM(V47:W47)</f>
        <v>132.94999999999999</v>
      </c>
      <c r="K47" s="89">
        <f>J47*AB47</f>
        <v>113.94314412800713</v>
      </c>
      <c r="L47" s="87">
        <f>SUM(X47:Y47)</f>
        <v>116.84399999999999</v>
      </c>
      <c r="M47" s="89">
        <f>L47*AB47</f>
        <v>100.1396971229249</v>
      </c>
      <c r="N47" s="87">
        <f>SUM(Z47:AA47)</f>
        <v>118.8</v>
      </c>
      <c r="O47" s="89">
        <f>N47*AB47</f>
        <v>101.81606259802368</v>
      </c>
      <c r="P47" s="48"/>
      <c r="Q47" s="48"/>
      <c r="R47" s="53">
        <v>60</v>
      </c>
      <c r="S47" s="54">
        <v>71.521000000000001</v>
      </c>
      <c r="T47" s="53">
        <v>60</v>
      </c>
      <c r="U47" s="85">
        <v>72.346999999999994</v>
      </c>
      <c r="V47" s="53">
        <v>60</v>
      </c>
      <c r="W47" s="85">
        <v>72.95</v>
      </c>
      <c r="X47" s="53">
        <v>60</v>
      </c>
      <c r="Y47" s="85">
        <v>56.844000000000001</v>
      </c>
      <c r="Z47" s="53">
        <v>60</v>
      </c>
      <c r="AA47" s="85">
        <v>58.8</v>
      </c>
      <c r="AB47" s="48">
        <f>F6/D6</f>
        <v>0.85703756395642827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55">
        <v>1</v>
      </c>
      <c r="C48" s="36" t="s">
        <v>55</v>
      </c>
      <c r="D48" s="74">
        <v>15</v>
      </c>
      <c r="E48" s="56">
        <f t="shared" ref="E48:E49" si="18">G48*0.5+I48*0.125+K48*0.125+M48*0.125+O48*0.125</f>
        <v>110.39907954165631</v>
      </c>
      <c r="F48" s="57">
        <f t="shared" ref="F48:F49" si="19">SUM(R48:S48)</f>
        <v>131.31399999999999</v>
      </c>
      <c r="G48" s="56">
        <f>F48*AB48</f>
        <v>112.54103067337442</v>
      </c>
      <c r="H48" s="57">
        <f t="shared" ref="H48:H49" si="20">SUM(T48:U48)</f>
        <v>132.45999999999998</v>
      </c>
      <c r="I48" s="56">
        <f>H48*AB48</f>
        <v>113.52319572166847</v>
      </c>
      <c r="J48" s="57">
        <f t="shared" ref="J48:J49" si="21">SUM(V48:W48)</f>
        <v>133.88</v>
      </c>
      <c r="K48" s="56">
        <f>J48*AB48</f>
        <v>114.74018906248661</v>
      </c>
      <c r="L48" s="57">
        <f t="shared" ref="L48:L49" si="22">SUM(X48:Y48)</f>
        <v>118.99799999999999</v>
      </c>
      <c r="M48" s="56">
        <f>L48*AB48</f>
        <v>101.98575603568705</v>
      </c>
      <c r="N48" s="57">
        <f t="shared" ref="N48:N49" si="23">SUM(Z48:AA48)</f>
        <v>119.92400000000001</v>
      </c>
      <c r="O48" s="56">
        <f>N48*AB48</f>
        <v>102.77937281991071</v>
      </c>
      <c r="P48" s="48"/>
      <c r="Q48" s="48"/>
      <c r="R48" s="53">
        <v>60</v>
      </c>
      <c r="S48" s="54">
        <v>71.313999999999993</v>
      </c>
      <c r="T48" s="53">
        <v>60</v>
      </c>
      <c r="U48" s="54">
        <v>72.459999999999994</v>
      </c>
      <c r="V48" s="53">
        <v>60</v>
      </c>
      <c r="W48" s="54">
        <v>73.88</v>
      </c>
      <c r="X48" s="53">
        <v>60</v>
      </c>
      <c r="Y48" s="54">
        <v>58.997999999999998</v>
      </c>
      <c r="Z48" s="53">
        <v>60</v>
      </c>
      <c r="AA48" s="54">
        <v>59.923999999999999</v>
      </c>
      <c r="AB48" s="48">
        <f>F6/D6</f>
        <v>0.85703756395642827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64">
        <v>2</v>
      </c>
      <c r="C49" s="65" t="s">
        <v>50</v>
      </c>
      <c r="D49" s="76">
        <v>10</v>
      </c>
      <c r="E49" s="66">
        <f t="shared" si="18"/>
        <v>109.82175761263616</v>
      </c>
      <c r="F49" s="67">
        <f t="shared" si="19"/>
        <v>131.047</v>
      </c>
      <c r="G49" s="66">
        <f>F49*AB49</f>
        <v>112.31220164379805</v>
      </c>
      <c r="H49" s="67">
        <f t="shared" si="20"/>
        <v>132.34699999999998</v>
      </c>
      <c r="I49" s="66">
        <f>H49*AB49</f>
        <v>113.42635047694139</v>
      </c>
      <c r="J49" s="67">
        <f t="shared" si="21"/>
        <v>132.94999999999999</v>
      </c>
      <c r="K49" s="66">
        <f>J49*AB49</f>
        <v>113.94314412800713</v>
      </c>
      <c r="L49" s="67">
        <f t="shared" si="22"/>
        <v>116.84399999999999</v>
      </c>
      <c r="M49" s="66">
        <f>L49*AB49</f>
        <v>100.1396971229249</v>
      </c>
      <c r="N49" s="67">
        <f t="shared" si="23"/>
        <v>118.8</v>
      </c>
      <c r="O49" s="66">
        <f>N49*AB49</f>
        <v>101.81606259802368</v>
      </c>
      <c r="P49" s="48"/>
      <c r="Q49" s="48"/>
      <c r="R49" s="53">
        <v>60</v>
      </c>
      <c r="S49" s="54">
        <v>71.046999999999997</v>
      </c>
      <c r="T49" s="53">
        <v>60</v>
      </c>
      <c r="U49" s="54">
        <v>72.346999999999994</v>
      </c>
      <c r="V49" s="53">
        <v>60</v>
      </c>
      <c r="W49" s="54">
        <v>72.95</v>
      </c>
      <c r="X49" s="53">
        <v>60</v>
      </c>
      <c r="Y49" s="54">
        <v>56.844000000000001</v>
      </c>
      <c r="Z49" s="53">
        <v>60</v>
      </c>
      <c r="AA49" s="54">
        <v>58.8</v>
      </c>
      <c r="AB49" s="48">
        <f>F6/D6</f>
        <v>0.85703756395642827</v>
      </c>
      <c r="AD49" s="2"/>
      <c r="AE49" s="2"/>
      <c r="AF49" s="2"/>
      <c r="AG49" s="2"/>
      <c r="AH49" s="2"/>
      <c r="AI49" s="2"/>
      <c r="AJ49" s="2"/>
      <c r="AK49" s="2"/>
    </row>
    <row r="50" spans="2:37" ht="16" thickBot="1">
      <c r="B50" s="1"/>
      <c r="E50" s="1"/>
      <c r="F50" s="1"/>
      <c r="G50" s="1"/>
      <c r="H50" s="1"/>
      <c r="I50" s="1"/>
      <c r="J50" s="1"/>
      <c r="AD50" s="2"/>
      <c r="AE50" s="2"/>
      <c r="AF50" s="2"/>
      <c r="AG50" s="2"/>
      <c r="AH50" s="2"/>
      <c r="AI50" s="2"/>
      <c r="AJ50" s="2"/>
      <c r="AK50" s="2"/>
    </row>
    <row r="51" spans="2:37" ht="17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thickBot="1">
      <c r="B53" s="131" t="s">
        <v>91</v>
      </c>
      <c r="C53" s="132"/>
      <c r="D53" s="128" t="s">
        <v>60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thickBot="1">
      <c r="B54" s="131" t="s">
        <v>92</v>
      </c>
      <c r="C54" s="132"/>
      <c r="D54" s="122" t="s">
        <v>59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customHeight="1">
      <c r="B55" s="69"/>
      <c r="C55" s="69"/>
      <c r="D55" s="69"/>
      <c r="E55" s="70"/>
      <c r="F55" s="70"/>
      <c r="G55" s="1"/>
      <c r="H55" s="1"/>
      <c r="I55" s="1"/>
      <c r="J55" s="1"/>
      <c r="AD55" s="2"/>
      <c r="AE55" s="2"/>
      <c r="AF55" s="2"/>
      <c r="AG55" s="2"/>
      <c r="AH55" s="2"/>
      <c r="AI55" s="2"/>
      <c r="AJ55" s="2"/>
      <c r="AK55" s="2"/>
    </row>
    <row r="56" spans="2:37" ht="17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>
      <c r="B57" s="49">
        <v>22</v>
      </c>
      <c r="C57" s="50" t="s">
        <v>114</v>
      </c>
      <c r="D57" s="73">
        <v>16</v>
      </c>
      <c r="E57" s="89" t="s">
        <v>60</v>
      </c>
      <c r="F57" s="92" t="s">
        <v>60</v>
      </c>
      <c r="G57" s="93" t="s">
        <v>60</v>
      </c>
      <c r="H57" s="92" t="s">
        <v>60</v>
      </c>
      <c r="I57" s="93" t="s">
        <v>60</v>
      </c>
      <c r="J57" s="92" t="s">
        <v>60</v>
      </c>
      <c r="K57" s="93" t="s">
        <v>60</v>
      </c>
      <c r="L57" s="92" t="s">
        <v>60</v>
      </c>
      <c r="M57" s="93" t="s">
        <v>60</v>
      </c>
      <c r="N57" s="92" t="s">
        <v>60</v>
      </c>
      <c r="O57" s="93" t="s">
        <v>60</v>
      </c>
      <c r="P57" s="48"/>
      <c r="Q57" s="48"/>
      <c r="R57" s="53">
        <v>60</v>
      </c>
      <c r="S57" s="54"/>
      <c r="T57" s="53">
        <v>60</v>
      </c>
      <c r="U57" s="54"/>
      <c r="V57" s="53">
        <v>60</v>
      </c>
      <c r="W57" s="54"/>
      <c r="X57" s="53">
        <v>60</v>
      </c>
      <c r="Y57" s="54"/>
      <c r="Z57" s="53">
        <v>60</v>
      </c>
      <c r="AA57" s="54"/>
      <c r="AB57" s="48">
        <f>F6/D6</f>
        <v>0.85703756395642827</v>
      </c>
      <c r="AD57" s="2"/>
      <c r="AE57" s="2"/>
      <c r="AF57" s="2"/>
      <c r="AG57" s="2"/>
      <c r="AH57" s="2"/>
      <c r="AI57" s="2"/>
      <c r="AJ57" s="2"/>
      <c r="AK57" s="2"/>
    </row>
    <row r="58" spans="2:37" ht="16" hidden="1">
      <c r="B58" s="58"/>
      <c r="C58" s="68"/>
      <c r="D58" s="77"/>
      <c r="E58" s="60">
        <f t="shared" ref="E58" si="24">G58*0.5+I58*0.125+K58*0.125+M58*0.125+O58*0.125</f>
        <v>51.422253837385703</v>
      </c>
      <c r="F58" s="61">
        <f t="shared" ref="F58" si="25">SUM(R58:S58)</f>
        <v>60</v>
      </c>
      <c r="G58" s="60">
        <f>F58*AB58</f>
        <v>51.422253837385696</v>
      </c>
      <c r="H58" s="61">
        <f t="shared" ref="H58" si="26">SUM(T58:U58)</f>
        <v>60</v>
      </c>
      <c r="I58" s="60">
        <f>H58*AB58</f>
        <v>51.422253837385696</v>
      </c>
      <c r="J58" s="61">
        <f t="shared" ref="J58" si="27">SUM(V58:W58)</f>
        <v>60</v>
      </c>
      <c r="K58" s="60">
        <f>J58*AB58</f>
        <v>51.422253837385696</v>
      </c>
      <c r="L58" s="61">
        <f t="shared" ref="L58" si="28">SUM(X58:Y58)</f>
        <v>60</v>
      </c>
      <c r="M58" s="60">
        <f>L58*AB58</f>
        <v>51.422253837385696</v>
      </c>
      <c r="N58" s="61">
        <f t="shared" ref="N58" si="29">SUM(Z58:AA58)</f>
        <v>60</v>
      </c>
      <c r="O58" s="60">
        <f>N58*AB58</f>
        <v>51.422253837385696</v>
      </c>
      <c r="P58" s="48"/>
      <c r="Q58" s="48"/>
      <c r="R58" s="53">
        <v>60</v>
      </c>
      <c r="S58" s="54"/>
      <c r="T58" s="53">
        <v>60</v>
      </c>
      <c r="U58" s="54"/>
      <c r="V58" s="53">
        <v>60</v>
      </c>
      <c r="W58" s="54"/>
      <c r="X58" s="53">
        <v>60</v>
      </c>
      <c r="Y58" s="54"/>
      <c r="Z58" s="53">
        <v>60</v>
      </c>
      <c r="AA58" s="54"/>
      <c r="AB58" s="48">
        <f>F6/D6</f>
        <v>0.85703756395642827</v>
      </c>
      <c r="AD58" s="2"/>
      <c r="AE58" s="2"/>
      <c r="AF58" s="2"/>
      <c r="AG58" s="2"/>
      <c r="AH58" s="2"/>
      <c r="AI58" s="2"/>
      <c r="AJ58" s="2"/>
      <c r="AK58" s="2"/>
    </row>
    <row r="76" spans="18:20" ht="16" thickBot="1"/>
    <row r="77" spans="18:20" ht="17" thickBot="1">
      <c r="R77" s="134" t="s">
        <v>65</v>
      </c>
      <c r="S77" s="135"/>
      <c r="T77" s="136"/>
    </row>
    <row r="78" spans="18:20" ht="17" thickBot="1">
      <c r="R78" s="39" t="s">
        <v>70</v>
      </c>
      <c r="S78" s="137" t="s">
        <v>72</v>
      </c>
      <c r="T78" s="137"/>
    </row>
    <row r="79" spans="18:20" ht="17" thickBot="1">
      <c r="R79" s="40" t="s">
        <v>62</v>
      </c>
      <c r="S79" s="41" t="s">
        <v>63</v>
      </c>
      <c r="T79" s="42" t="s">
        <v>64</v>
      </c>
    </row>
    <row r="80" spans="18:20" ht="17" thickBot="1">
      <c r="R80" s="43">
        <v>1</v>
      </c>
      <c r="S80" s="44" t="s">
        <v>71</v>
      </c>
      <c r="T80" s="45">
        <v>100.9</v>
      </c>
    </row>
    <row r="81" spans="2:20" ht="18" thickBot="1">
      <c r="B81" s="38"/>
      <c r="C81" s="37"/>
      <c r="D81" s="37"/>
      <c r="E81" s="37"/>
      <c r="F81" s="37"/>
      <c r="G81" s="37"/>
      <c r="H81" s="37"/>
      <c r="I81" s="37"/>
      <c r="R81" s="43">
        <v>2</v>
      </c>
      <c r="S81" s="44" t="s">
        <v>69</v>
      </c>
      <c r="T81" s="45">
        <v>101.5</v>
      </c>
    </row>
    <row r="82" spans="2:20" ht="17" thickBot="1">
      <c r="R82" s="43">
        <v>3</v>
      </c>
      <c r="S82" s="44" t="s">
        <v>34</v>
      </c>
      <c r="T82" s="45">
        <v>101.7</v>
      </c>
    </row>
    <row r="83" spans="2:20" ht="17" thickBot="1">
      <c r="R83" s="43">
        <v>4</v>
      </c>
      <c r="S83" s="44" t="s">
        <v>52</v>
      </c>
      <c r="T83" s="45">
        <v>102.1</v>
      </c>
    </row>
    <row r="84" spans="2:20" ht="17" thickBot="1">
      <c r="R84" s="43">
        <v>5</v>
      </c>
      <c r="S84" s="44" t="s">
        <v>53</v>
      </c>
      <c r="T84" s="45">
        <v>102.2</v>
      </c>
    </row>
    <row r="85" spans="2:20" ht="17" thickBot="1">
      <c r="R85" s="43">
        <v>6</v>
      </c>
      <c r="S85" s="44" t="s">
        <v>33</v>
      </c>
      <c r="T85" s="45">
        <v>102.3</v>
      </c>
    </row>
    <row r="86" spans="2:20" ht="17" thickBot="1">
      <c r="R86" s="43">
        <v>7</v>
      </c>
      <c r="S86" s="44" t="s">
        <v>56</v>
      </c>
      <c r="T86" s="45">
        <v>102.4</v>
      </c>
    </row>
    <row r="87" spans="2:20" ht="17" thickBot="1">
      <c r="R87" s="43">
        <v>8</v>
      </c>
      <c r="S87" s="44" t="s">
        <v>35</v>
      </c>
      <c r="T87" s="45">
        <v>102.4</v>
      </c>
    </row>
    <row r="88" spans="2:20" ht="17" thickBot="1">
      <c r="R88" s="43">
        <v>9</v>
      </c>
      <c r="S88" s="44" t="s">
        <v>54</v>
      </c>
      <c r="T88" s="45">
        <v>102.4</v>
      </c>
    </row>
    <row r="89" spans="2:20" ht="17" thickBot="1">
      <c r="R89" s="43">
        <v>10</v>
      </c>
      <c r="S89" s="44" t="s">
        <v>73</v>
      </c>
      <c r="T89" s="45">
        <v>102.8</v>
      </c>
    </row>
    <row r="90" spans="2:20" ht="17" thickBot="1">
      <c r="R90" s="46"/>
      <c r="S90" s="41" t="s">
        <v>67</v>
      </c>
      <c r="T90" s="47">
        <f>AVERAGE(T80:T89)</f>
        <v>102.07</v>
      </c>
    </row>
  </sheetData>
  <mergeCells count="48">
    <mergeCell ref="B2:O2"/>
    <mergeCell ref="B11:C11"/>
    <mergeCell ref="B19:C19"/>
    <mergeCell ref="R77:T77"/>
    <mergeCell ref="S78:T78"/>
    <mergeCell ref="D5:E5"/>
    <mergeCell ref="B3:I3"/>
    <mergeCell ref="B5:C5"/>
    <mergeCell ref="B8:C8"/>
    <mergeCell ref="B9:C9"/>
    <mergeCell ref="B10:C10"/>
    <mergeCell ref="B20:C20"/>
    <mergeCell ref="B21:C21"/>
    <mergeCell ref="B22:C22"/>
    <mergeCell ref="B30:C30"/>
    <mergeCell ref="B31:C31"/>
    <mergeCell ref="B54:C54"/>
    <mergeCell ref="B32:C32"/>
    <mergeCell ref="B33:C33"/>
    <mergeCell ref="B41:C41"/>
    <mergeCell ref="B42:C42"/>
    <mergeCell ref="B43:C43"/>
    <mergeCell ref="D53:E53"/>
    <mergeCell ref="B44:C44"/>
    <mergeCell ref="B51:C51"/>
    <mergeCell ref="B52:C52"/>
    <mergeCell ref="B53:C53"/>
    <mergeCell ref="D42:E42"/>
    <mergeCell ref="D43:E43"/>
    <mergeCell ref="D44:E44"/>
    <mergeCell ref="D51:E51"/>
    <mergeCell ref="D52:E52"/>
    <mergeCell ref="D54:E54"/>
    <mergeCell ref="B6:C6"/>
    <mergeCell ref="D6:E6"/>
    <mergeCell ref="D8:E8"/>
    <mergeCell ref="D9:E9"/>
    <mergeCell ref="D10:E10"/>
    <mergeCell ref="D11:E11"/>
    <mergeCell ref="D19:E19"/>
    <mergeCell ref="D20:E20"/>
    <mergeCell ref="D21:E21"/>
    <mergeCell ref="D22:E22"/>
    <mergeCell ref="D30:E30"/>
    <mergeCell ref="D31:E31"/>
    <mergeCell ref="D32:E32"/>
    <mergeCell ref="D33:E33"/>
    <mergeCell ref="D41:E4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K90"/>
  <sheetViews>
    <sheetView view="pageBreakPreview" zoomScale="83" zoomScaleNormal="91" zoomScaleSheetLayoutView="83" workbookViewId="0">
      <selection activeCell="AE63" sqref="AE63"/>
    </sheetView>
  </sheetViews>
  <sheetFormatPr baseColWidth="10" defaultColWidth="15.83203125" defaultRowHeight="15"/>
  <cols>
    <col min="1" max="1" width="15.83203125" style="2"/>
    <col min="2" max="2" width="5.33203125" style="2" bestFit="1" customWidth="1"/>
    <col min="3" max="3" width="13.33203125" style="1" bestFit="1" customWidth="1"/>
    <col min="4" max="4" width="5.6640625" style="1" bestFit="1" customWidth="1"/>
    <col min="5" max="5" width="11.83203125" style="2" customWidth="1"/>
    <col min="6" max="6" width="10" style="2" bestFit="1" customWidth="1"/>
    <col min="7" max="8" width="12.83203125" style="2" bestFit="1" customWidth="1"/>
    <col min="9" max="9" width="7.83203125" style="2" bestFit="1" customWidth="1"/>
    <col min="10" max="10" width="10.1640625" style="2" bestFit="1" customWidth="1"/>
    <col min="11" max="11" width="7.83203125" style="1" bestFit="1" customWidth="1"/>
    <col min="12" max="12" width="10.1640625" style="1" bestFit="1" customWidth="1"/>
    <col min="13" max="13" width="7.83203125" style="1" bestFit="1" customWidth="1"/>
    <col min="14" max="14" width="10.1640625" style="1" bestFit="1" customWidth="1"/>
    <col min="15" max="15" width="7.83203125" style="1" bestFit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126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84" t="s">
        <v>66</v>
      </c>
      <c r="G5" s="84" t="s">
        <v>101</v>
      </c>
      <c r="H5" s="84" t="s">
        <v>102</v>
      </c>
    </row>
    <row r="6" spans="2:37" ht="17">
      <c r="B6" s="124" t="s">
        <v>123</v>
      </c>
      <c r="C6" s="125"/>
      <c r="D6" s="126">
        <v>102.831</v>
      </c>
      <c r="E6" s="126"/>
      <c r="F6" s="79">
        <v>100</v>
      </c>
      <c r="G6" s="80">
        <f>AVERAGE(E46,E38,E26,E25,E15,E47,E49,E36,E16,E37)</f>
        <v>101.19584561075939</v>
      </c>
      <c r="H6" s="94" t="s">
        <v>124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AVERAGE(E15,E16)</f>
        <v>101.31246900253814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125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16</v>
      </c>
      <c r="E14" s="51">
        <f>G14*0.5+I14*0.125+K14*0.125+M14*0.125+O14*0.125</f>
        <v>102.4062539506569</v>
      </c>
      <c r="F14" s="52">
        <f>SUM(R14:S14)</f>
        <v>104.602</v>
      </c>
      <c r="G14" s="51">
        <f>F14*AB14</f>
        <v>101.72224329239238</v>
      </c>
      <c r="H14" s="98">
        <f>SUM(T14:U14)</f>
        <v>106.908</v>
      </c>
      <c r="I14" s="99">
        <f>H14*AB14</f>
        <v>103.9647577092511</v>
      </c>
      <c r="J14" s="98">
        <f>SUM(V14:W14)</f>
        <v>106.932</v>
      </c>
      <c r="K14" s="99">
        <f>J14*AB14</f>
        <v>103.98809697464773</v>
      </c>
      <c r="L14" s="98">
        <f>SUM(X14:Y14)</f>
        <v>105</v>
      </c>
      <c r="M14" s="99">
        <f>L14*AB14</f>
        <v>102.10928611021968</v>
      </c>
      <c r="N14" s="98">
        <f>SUM(Z14:AA14)</f>
        <v>105.19499999999999</v>
      </c>
      <c r="O14" s="99">
        <f>N14*AB14</f>
        <v>102.29891764156723</v>
      </c>
      <c r="P14" s="48"/>
      <c r="Q14" s="48"/>
      <c r="R14" s="53">
        <v>60</v>
      </c>
      <c r="S14" s="54">
        <v>44.601999999999997</v>
      </c>
      <c r="T14" s="53">
        <v>60</v>
      </c>
      <c r="U14" s="97">
        <v>46.908000000000001</v>
      </c>
      <c r="V14" s="53">
        <v>60</v>
      </c>
      <c r="W14" s="97">
        <v>46.932000000000002</v>
      </c>
      <c r="X14" s="104">
        <v>60</v>
      </c>
      <c r="Y14" s="97">
        <v>45</v>
      </c>
      <c r="Z14" s="104">
        <v>60</v>
      </c>
      <c r="AA14" s="97">
        <v>45.195</v>
      </c>
      <c r="AB14" s="48">
        <f>F6/D6</f>
        <v>0.97246939152590173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5</v>
      </c>
      <c r="E15" s="56">
        <f>G15*0.5+I15*0.125+K15*0.125+M15*0.125+O15*0.125</f>
        <v>101.07470023631005</v>
      </c>
      <c r="F15" s="57">
        <f>SUM(R15:S15)</f>
        <v>103.315</v>
      </c>
      <c r="G15" s="56">
        <f>F15*AB15</f>
        <v>100.47067518549854</v>
      </c>
      <c r="H15" s="57">
        <f>SUM(T15:U15)</f>
        <v>104.34700000000001</v>
      </c>
      <c r="I15" s="56">
        <f>H15*AB15</f>
        <v>101.47426359755327</v>
      </c>
      <c r="J15" s="57">
        <f>SUM(V15:W15)</f>
        <v>105.10499999999999</v>
      </c>
      <c r="K15" s="56">
        <f>J15*AB15</f>
        <v>102.21139539632989</v>
      </c>
      <c r="L15" s="57">
        <f>SUM(X15:Y15)</f>
        <v>104.333</v>
      </c>
      <c r="M15" s="56">
        <f>L15*AB15</f>
        <v>101.46064902607191</v>
      </c>
      <c r="N15" s="57">
        <f>SUM(Z15:AA15)</f>
        <v>104.444</v>
      </c>
      <c r="O15" s="56">
        <f>N15*AB15</f>
        <v>101.56859312853128</v>
      </c>
      <c r="P15" s="48"/>
      <c r="Q15" s="48"/>
      <c r="R15" s="53">
        <v>60</v>
      </c>
      <c r="S15" s="54">
        <v>43.314999999999998</v>
      </c>
      <c r="T15" s="53">
        <v>60</v>
      </c>
      <c r="U15" s="54">
        <v>44.347000000000001</v>
      </c>
      <c r="V15" s="53">
        <v>60</v>
      </c>
      <c r="W15" s="97">
        <v>45.104999999999997</v>
      </c>
      <c r="X15" s="104">
        <v>60</v>
      </c>
      <c r="Y15" s="97">
        <v>44.332999999999998</v>
      </c>
      <c r="Z15" s="104">
        <v>60</v>
      </c>
      <c r="AA15" s="97">
        <v>44.444000000000003</v>
      </c>
      <c r="AB15" s="48">
        <f>F6/D6</f>
        <v>0.97246939152590173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3</v>
      </c>
      <c r="C16" s="65" t="s">
        <v>118</v>
      </c>
      <c r="D16" s="76">
        <v>9</v>
      </c>
      <c r="E16" s="66">
        <f>G16*0.5+I16*0.125+K16*0.125+M16*0.125+O16*0.125</f>
        <v>101.55023776876622</v>
      </c>
      <c r="F16" s="67">
        <f>SUM(R16:S16)</f>
        <v>103.11099999999999</v>
      </c>
      <c r="G16" s="66">
        <f>F16*AB16</f>
        <v>100.27229142962724</v>
      </c>
      <c r="H16" s="67">
        <f>SUM(T16:U16)</f>
        <v>105.253</v>
      </c>
      <c r="I16" s="66">
        <f>H16*AB16</f>
        <v>102.35532086627573</v>
      </c>
      <c r="J16" s="67">
        <f>SUM(V16:W16)</f>
        <v>105.39699999999999</v>
      </c>
      <c r="K16" s="66">
        <f>J16*AB16</f>
        <v>102.49535645865545</v>
      </c>
      <c r="L16" s="67">
        <f>SUM(X16:Y16)</f>
        <v>105.99000000000001</v>
      </c>
      <c r="M16" s="66">
        <f>L16*AB16</f>
        <v>103.07203080783033</v>
      </c>
      <c r="N16" s="67">
        <f>SUM(Z16:AA16)</f>
        <v>106.31700000000001</v>
      </c>
      <c r="O16" s="66">
        <f>N16*AB16</f>
        <v>103.39002829885931</v>
      </c>
      <c r="P16" s="48"/>
      <c r="Q16" s="48"/>
      <c r="R16" s="53">
        <v>60</v>
      </c>
      <c r="S16" s="54">
        <v>43.110999999999997</v>
      </c>
      <c r="T16" s="53">
        <v>60</v>
      </c>
      <c r="U16" s="54">
        <v>45.253</v>
      </c>
      <c r="V16" s="53">
        <v>60</v>
      </c>
      <c r="W16" s="97">
        <v>45.396999999999998</v>
      </c>
      <c r="X16" s="104">
        <v>60</v>
      </c>
      <c r="Y16" s="97">
        <v>45.99</v>
      </c>
      <c r="Z16" s="104">
        <v>60</v>
      </c>
      <c r="AA16" s="97">
        <v>46.317</v>
      </c>
      <c r="AB16" s="48">
        <f>F6/D6</f>
        <v>0.97246939152590173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AVERAGE(E26,E25)</f>
        <v>100.96554054711129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125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Y23" s="106"/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15</v>
      </c>
      <c r="E24" s="51">
        <f>G24*0.5+I24*0.125+K24*0.125+M24*0.125+O24*0.125</f>
        <v>102.32614678452995</v>
      </c>
      <c r="F24" s="52">
        <f>SUM(R24:S24)</f>
        <v>104.64500000000001</v>
      </c>
      <c r="G24" s="51">
        <f>F24*AB24</f>
        <v>101.764059476228</v>
      </c>
      <c r="H24" s="52">
        <f>SUM(T24:U24)</f>
        <v>106.09</v>
      </c>
      <c r="I24" s="51">
        <f>H24*AB24</f>
        <v>103.16927774698291</v>
      </c>
      <c r="J24" s="52">
        <f>SUM(V24:W24)</f>
        <v>106.372</v>
      </c>
      <c r="K24" s="51">
        <f>J24*AB24</f>
        <v>103.44351411539321</v>
      </c>
      <c r="L24" s="52">
        <f>SUM(X24:Y24)</f>
        <v>105.02000000000001</v>
      </c>
      <c r="M24" s="51">
        <f>L24*AB24</f>
        <v>102.1287354980502</v>
      </c>
      <c r="N24" s="52">
        <f>SUM(Z24:AA24)</f>
        <v>105.72200000000001</v>
      </c>
      <c r="O24" s="51">
        <f>N24*AB24</f>
        <v>102.81140901090139</v>
      </c>
      <c r="P24" s="48"/>
      <c r="Q24" s="48"/>
      <c r="R24" s="53">
        <v>60</v>
      </c>
      <c r="S24" s="54">
        <v>44.645000000000003</v>
      </c>
      <c r="T24" s="53">
        <v>60</v>
      </c>
      <c r="U24" s="54">
        <v>46.09</v>
      </c>
      <c r="V24" s="53">
        <v>60</v>
      </c>
      <c r="W24" s="97">
        <v>46.372</v>
      </c>
      <c r="X24" s="104">
        <v>60</v>
      </c>
      <c r="Y24" s="97">
        <v>45.02</v>
      </c>
      <c r="Z24" s="104">
        <v>60</v>
      </c>
      <c r="AA24" s="97">
        <v>45.722000000000001</v>
      </c>
      <c r="AB24" s="48">
        <f>F6/D6</f>
        <v>0.97246939152590173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8</v>
      </c>
      <c r="C25" s="36" t="s">
        <v>120</v>
      </c>
      <c r="D25" s="74">
        <v>4</v>
      </c>
      <c r="E25" s="56">
        <f t="shared" ref="E25:E27" si="0">G25*0.5+I25*0.125+K25*0.125+M25*0.125+O25*0.125</f>
        <v>100.98158629207147</v>
      </c>
      <c r="F25" s="57">
        <f t="shared" ref="F25:F27" si="1">SUM(R25:S25)</f>
        <v>103.251</v>
      </c>
      <c r="G25" s="56">
        <f>F25*AB25</f>
        <v>100.40843714444088</v>
      </c>
      <c r="H25" s="100">
        <f t="shared" ref="H25:H27" si="2">SUM(T25:U25)</f>
        <v>104.295</v>
      </c>
      <c r="I25" s="101">
        <f>H25*AB25</f>
        <v>101.42369518919392</v>
      </c>
      <c r="J25" s="100">
        <f t="shared" ref="J25:J27" si="3">SUM(V25:W25)</f>
        <v>105.03700000000001</v>
      </c>
      <c r="K25" s="101">
        <f>J25*AB25</f>
        <v>102.14526747770614</v>
      </c>
      <c r="L25" s="100">
        <f t="shared" ref="L25:L27" si="4">SUM(X25:Y25)</f>
        <v>103.86500000000001</v>
      </c>
      <c r="M25" s="101">
        <f>L25*AB25</f>
        <v>101.00553335083779</v>
      </c>
      <c r="N25" s="100">
        <f t="shared" ref="N25:N27" si="5">SUM(Z25:AA25)</f>
        <v>104.52199999999999</v>
      </c>
      <c r="O25" s="101">
        <f>N25*AB25</f>
        <v>101.64444574107029</v>
      </c>
      <c r="P25" s="48"/>
      <c r="Q25" s="48"/>
      <c r="R25" s="53">
        <v>60</v>
      </c>
      <c r="S25" s="54">
        <v>43.250999999999998</v>
      </c>
      <c r="T25" s="53">
        <v>60</v>
      </c>
      <c r="U25" s="97">
        <v>44.295000000000002</v>
      </c>
      <c r="V25" s="53">
        <v>60</v>
      </c>
      <c r="W25" s="97">
        <v>45.036999999999999</v>
      </c>
      <c r="X25" s="104">
        <v>60</v>
      </c>
      <c r="Y25" s="97">
        <v>43.865000000000002</v>
      </c>
      <c r="Z25" s="104">
        <v>60</v>
      </c>
      <c r="AA25" s="97">
        <v>44.521999999999998</v>
      </c>
      <c r="AB25" s="48">
        <f>F6/D6</f>
        <v>0.97246939152590173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3</v>
      </c>
      <c r="E26" s="51">
        <f t="shared" si="0"/>
        <v>100.94949480215111</v>
      </c>
      <c r="F26" s="52">
        <f t="shared" si="1"/>
        <v>102.854</v>
      </c>
      <c r="G26" s="51">
        <f>F26*AB26</f>
        <v>100.0223667960051</v>
      </c>
      <c r="H26" s="98">
        <f t="shared" si="2"/>
        <v>104.05500000000001</v>
      </c>
      <c r="I26" s="99">
        <f>H26*AB26</f>
        <v>101.19030253522772</v>
      </c>
      <c r="J26" s="98">
        <f t="shared" si="3"/>
        <v>104.83799999999999</v>
      </c>
      <c r="K26" s="99">
        <f>J26*AB26</f>
        <v>101.95174606879247</v>
      </c>
      <c r="L26" s="98">
        <f t="shared" si="4"/>
        <v>104.75800000000001</v>
      </c>
      <c r="M26" s="99">
        <f>L26*AB26</f>
        <v>101.87394851747042</v>
      </c>
      <c r="N26" s="98">
        <f t="shared" si="5"/>
        <v>105.392</v>
      </c>
      <c r="O26" s="99">
        <f>N26*AB26</f>
        <v>102.49049411169783</v>
      </c>
      <c r="P26" s="48"/>
      <c r="Q26" s="48"/>
      <c r="R26" s="53">
        <v>60</v>
      </c>
      <c r="S26" s="54">
        <v>42.853999999999999</v>
      </c>
      <c r="T26" s="53">
        <v>60</v>
      </c>
      <c r="U26" s="97">
        <v>44.055</v>
      </c>
      <c r="V26" s="53">
        <v>60</v>
      </c>
      <c r="W26" s="97">
        <v>44.838000000000001</v>
      </c>
      <c r="X26" s="104">
        <v>60</v>
      </c>
      <c r="Y26" s="97">
        <v>44.758000000000003</v>
      </c>
      <c r="Z26" s="104">
        <v>60</v>
      </c>
      <c r="AA26" s="97">
        <v>45.392000000000003</v>
      </c>
      <c r="AB26" s="48">
        <f>F6/D6</f>
        <v>0.97246939152590173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10</v>
      </c>
      <c r="C27" s="59" t="s">
        <v>121</v>
      </c>
      <c r="D27" s="75">
        <v>12</v>
      </c>
      <c r="E27" s="60">
        <f t="shared" si="0"/>
        <v>101.80611877741148</v>
      </c>
      <c r="F27" s="61">
        <f t="shared" si="1"/>
        <v>103.697</v>
      </c>
      <c r="G27" s="60">
        <f>F27*AB27</f>
        <v>100.84215849306143</v>
      </c>
      <c r="H27" s="61">
        <f t="shared" si="2"/>
        <v>105.667</v>
      </c>
      <c r="I27" s="60">
        <f>H27*AB27</f>
        <v>102.75792319436746</v>
      </c>
      <c r="J27" s="61">
        <f t="shared" si="3"/>
        <v>105.846</v>
      </c>
      <c r="K27" s="60">
        <f>J27*AB27</f>
        <v>102.9319952154506</v>
      </c>
      <c r="L27" s="61">
        <f t="shared" si="4"/>
        <v>105.31399999999999</v>
      </c>
      <c r="M27" s="60">
        <f>L27*AB27</f>
        <v>102.4146414991588</v>
      </c>
      <c r="N27" s="61">
        <f t="shared" si="5"/>
        <v>105.89099999999999</v>
      </c>
      <c r="O27" s="60">
        <f>N27*AB27</f>
        <v>102.97575633806925</v>
      </c>
      <c r="P27" s="48"/>
      <c r="Q27" s="48"/>
      <c r="R27" s="53">
        <v>60</v>
      </c>
      <c r="S27" s="54">
        <v>43.697000000000003</v>
      </c>
      <c r="T27" s="53">
        <v>60</v>
      </c>
      <c r="U27" s="54">
        <v>45.667000000000002</v>
      </c>
      <c r="V27" s="53">
        <v>60</v>
      </c>
      <c r="W27" s="97">
        <v>45.845999999999997</v>
      </c>
      <c r="X27" s="104">
        <v>60</v>
      </c>
      <c r="Y27" s="97">
        <v>45.314</v>
      </c>
      <c r="Z27" s="104">
        <v>60</v>
      </c>
      <c r="AA27" s="97">
        <v>45.890999999999998</v>
      </c>
      <c r="AB27" s="48">
        <f>F6/D6</f>
        <v>0.97246939152590173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90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AVERAGE(E38,E36)</f>
        <v>101.24257276502222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58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11</v>
      </c>
      <c r="E35" s="51">
        <f>G35*0.5+I35*0.125+K35*0.125+M35*0.125+O35*0.125</f>
        <v>101.78703406560277</v>
      </c>
      <c r="F35" s="52">
        <f>SUM(R35:S35)</f>
        <v>103.081</v>
      </c>
      <c r="G35" s="51">
        <f>F35*AB35</f>
        <v>100.24311734788148</v>
      </c>
      <c r="H35" s="52">
        <f>SUM(T35:U35)</f>
        <v>106.67099999999999</v>
      </c>
      <c r="I35" s="51">
        <f>H35*AB35</f>
        <v>103.73428246345945</v>
      </c>
      <c r="J35" s="52">
        <f>SUM(V35:W35)</f>
        <v>106.78399999999999</v>
      </c>
      <c r="K35" s="51">
        <f>J35*AB35</f>
        <v>103.84417150470188</v>
      </c>
      <c r="L35" s="52">
        <f>SUM(X35:Y35)</f>
        <v>105.598</v>
      </c>
      <c r="M35" s="51">
        <f>L35*AB35</f>
        <v>102.69082280635217</v>
      </c>
      <c r="N35" s="52">
        <f>SUM(Z35:AA35)</f>
        <v>105.97200000000001</v>
      </c>
      <c r="O35" s="51">
        <f>N35*AB35</f>
        <v>103.05452635878287</v>
      </c>
      <c r="P35" s="48"/>
      <c r="Q35" s="48"/>
      <c r="R35" s="53">
        <v>60</v>
      </c>
      <c r="S35" s="54">
        <v>43.081000000000003</v>
      </c>
      <c r="T35" s="53">
        <v>60</v>
      </c>
      <c r="U35" s="54">
        <v>46.670999999999999</v>
      </c>
      <c r="V35" s="53">
        <v>60</v>
      </c>
      <c r="W35" s="97">
        <v>46.783999999999999</v>
      </c>
      <c r="X35" s="104">
        <v>60</v>
      </c>
      <c r="Y35" s="97">
        <v>45.597999999999999</v>
      </c>
      <c r="Z35" s="104">
        <v>60</v>
      </c>
      <c r="AA35" s="97">
        <v>45.972000000000001</v>
      </c>
      <c r="AB35" s="48">
        <f>F6/D6</f>
        <v>0.97246939152590173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8</v>
      </c>
      <c r="E36" s="56">
        <f t="shared" ref="E36:E38" si="6">G36*0.5+I36*0.125+K36*0.125+M36*0.125+O36*0.125</f>
        <v>101.54428139374312</v>
      </c>
      <c r="F36" s="57">
        <f t="shared" ref="F36:F38" si="7">SUM(R36:S36)</f>
        <v>103.399</v>
      </c>
      <c r="G36" s="56">
        <f>F36*AB36</f>
        <v>100.55236261438671</v>
      </c>
      <c r="H36" s="100">
        <f t="shared" ref="H36:H38" si="8">SUM(T36:U36)</f>
        <v>104.33799999999999</v>
      </c>
      <c r="I36" s="101">
        <f>H36*AB36</f>
        <v>101.46551137302953</v>
      </c>
      <c r="J36" s="100">
        <f t="shared" ref="J36:J38" si="9">SUM(V36:W36)</f>
        <v>105.547</v>
      </c>
      <c r="K36" s="101">
        <f>J36*AB36</f>
        <v>102.64122686738435</v>
      </c>
      <c r="L36" s="57">
        <f t="shared" ref="L36:L38" si="10">SUM(X36:Y36)</f>
        <v>105.899</v>
      </c>
      <c r="M36" s="56">
        <f>L36*AB36</f>
        <v>102.98353609320147</v>
      </c>
      <c r="N36" s="57">
        <f t="shared" ref="N36:N38" si="11">SUM(Z36:AA36)</f>
        <v>105.97200000000001</v>
      </c>
      <c r="O36" s="56">
        <f>N36*AB36</f>
        <v>103.05452635878287</v>
      </c>
      <c r="P36" s="48"/>
      <c r="Q36" s="48"/>
      <c r="R36" s="53">
        <v>60</v>
      </c>
      <c r="S36" s="54">
        <v>43.399000000000001</v>
      </c>
      <c r="T36" s="53">
        <v>60</v>
      </c>
      <c r="U36" s="97">
        <v>44.338000000000001</v>
      </c>
      <c r="V36" s="53">
        <v>60</v>
      </c>
      <c r="W36" s="97">
        <v>45.546999999999997</v>
      </c>
      <c r="X36" s="104">
        <v>60</v>
      </c>
      <c r="Y36" s="97">
        <v>45.899000000000001</v>
      </c>
      <c r="Z36" s="104">
        <v>60</v>
      </c>
      <c r="AA36" s="97">
        <v>45.972000000000001</v>
      </c>
      <c r="AB36" s="48">
        <f>F6/D6</f>
        <v>0.97246939152590173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15</v>
      </c>
      <c r="C37" s="50" t="s">
        <v>110</v>
      </c>
      <c r="D37" s="50">
        <v>10</v>
      </c>
      <c r="E37" s="51">
        <f t="shared" si="6"/>
        <v>101.60530384806138</v>
      </c>
      <c r="F37" s="52">
        <f t="shared" si="7"/>
        <v>103.36199999999999</v>
      </c>
      <c r="G37" s="51">
        <f>F37*AB37</f>
        <v>100.51638124690025</v>
      </c>
      <c r="H37" s="52">
        <f t="shared" si="8"/>
        <v>105.47999999999999</v>
      </c>
      <c r="I37" s="51">
        <f>H37*AB37</f>
        <v>102.57607141815211</v>
      </c>
      <c r="J37" s="52">
        <f t="shared" si="9"/>
        <v>106.203</v>
      </c>
      <c r="K37" s="51">
        <f>J37*AB37</f>
        <v>103.27916678822534</v>
      </c>
      <c r="L37" s="87">
        <f t="shared" si="10"/>
        <v>105.057</v>
      </c>
      <c r="M37" s="89">
        <f>L37*AB37</f>
        <v>102.16471686553666</v>
      </c>
      <c r="N37" s="87">
        <f t="shared" si="11"/>
        <v>105.666</v>
      </c>
      <c r="O37" s="89">
        <f>N37*AB37</f>
        <v>102.75695072497592</v>
      </c>
      <c r="P37" s="48"/>
      <c r="Q37" s="48"/>
      <c r="R37" s="53">
        <v>60</v>
      </c>
      <c r="S37" s="54">
        <v>43.362000000000002</v>
      </c>
      <c r="T37" s="53">
        <v>60</v>
      </c>
      <c r="U37" s="54">
        <v>45.48</v>
      </c>
      <c r="V37" s="53">
        <v>60</v>
      </c>
      <c r="W37" s="97">
        <v>46.203000000000003</v>
      </c>
      <c r="X37" s="104">
        <v>60</v>
      </c>
      <c r="Y37" s="85">
        <v>45.057000000000002</v>
      </c>
      <c r="Z37" s="104">
        <v>60</v>
      </c>
      <c r="AA37" s="85">
        <v>45.665999999999997</v>
      </c>
      <c r="AB37" s="48">
        <f>F6/D6</f>
        <v>0.97246939152590173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16</v>
      </c>
      <c r="C38" s="59" t="s">
        <v>109</v>
      </c>
      <c r="D38" s="59">
        <v>2</v>
      </c>
      <c r="E38" s="60">
        <f t="shared" si="6"/>
        <v>100.94086413630131</v>
      </c>
      <c r="F38" s="61">
        <f t="shared" si="7"/>
        <v>102.97200000000001</v>
      </c>
      <c r="G38" s="60">
        <f>F38*AB38</f>
        <v>100.13711818420516</v>
      </c>
      <c r="H38" s="61">
        <f t="shared" si="8"/>
        <v>103.74199999999999</v>
      </c>
      <c r="I38" s="60">
        <f>H38*AB38</f>
        <v>100.88591961568008</v>
      </c>
      <c r="J38" s="61">
        <f t="shared" si="9"/>
        <v>104.035</v>
      </c>
      <c r="K38" s="60">
        <f>J38*AB38</f>
        <v>101.17085314739718</v>
      </c>
      <c r="L38" s="61">
        <f t="shared" si="10"/>
        <v>105.057</v>
      </c>
      <c r="M38" s="60">
        <f>L38*AB38</f>
        <v>102.16471686553666</v>
      </c>
      <c r="N38" s="61">
        <f t="shared" si="11"/>
        <v>105.666</v>
      </c>
      <c r="O38" s="60">
        <f>N38*AB38</f>
        <v>102.75695072497592</v>
      </c>
      <c r="P38" s="48"/>
      <c r="Q38" s="48"/>
      <c r="R38" s="53">
        <v>60</v>
      </c>
      <c r="S38" s="54">
        <v>42.972000000000001</v>
      </c>
      <c r="T38" s="53">
        <v>60</v>
      </c>
      <c r="U38" s="54">
        <v>43.741999999999997</v>
      </c>
      <c r="V38" s="53">
        <v>60</v>
      </c>
      <c r="W38" s="97">
        <v>44.034999999999997</v>
      </c>
      <c r="X38" s="104">
        <v>60</v>
      </c>
      <c r="Y38" s="97">
        <v>45.057000000000002</v>
      </c>
      <c r="Z38" s="104">
        <v>60</v>
      </c>
      <c r="AA38" s="97">
        <v>45.665999999999997</v>
      </c>
      <c r="AB38" s="48">
        <f>F6/D6</f>
        <v>0.97246939152590173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22" t="s">
        <v>95</v>
      </c>
      <c r="E40" s="123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AVERAGE(E46,E47)</f>
        <v>100.93703503807217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58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33</v>
      </c>
      <c r="C46" s="50" t="s">
        <v>87</v>
      </c>
      <c r="D46" s="73">
        <v>1</v>
      </c>
      <c r="E46" s="51">
        <f>G46*0.5+I46*0.125+K46*0.125+M46*0.125+O46*0.125</f>
        <v>100.73737491612451</v>
      </c>
      <c r="F46" s="52">
        <f>SUM(R46:S46)</f>
        <v>102.831</v>
      </c>
      <c r="G46" s="51">
        <f>F46*AB46</f>
        <v>100</v>
      </c>
      <c r="H46" s="98">
        <f>SUM(T46:U46)</f>
        <v>103.712</v>
      </c>
      <c r="I46" s="99">
        <f>H46*AB46</f>
        <v>100.85674553393433</v>
      </c>
      <c r="J46" s="98">
        <f>SUM(V46:W46)</f>
        <v>104.261</v>
      </c>
      <c r="K46" s="99">
        <f>J46*AB46</f>
        <v>101.39063122988203</v>
      </c>
      <c r="L46" s="52">
        <f>SUM(X46:Y46)</f>
        <v>104.55</v>
      </c>
      <c r="M46" s="51">
        <f>L46*AB46</f>
        <v>101.67167488403302</v>
      </c>
      <c r="N46" s="52">
        <f>SUM(Z46:AA46)</f>
        <v>104.86699999999999</v>
      </c>
      <c r="O46" s="51">
        <f>N46*AB46</f>
        <v>101.97994768114673</v>
      </c>
      <c r="P46" s="48"/>
      <c r="Q46" s="48"/>
      <c r="R46" s="53">
        <v>60</v>
      </c>
      <c r="S46" s="54">
        <v>42.831000000000003</v>
      </c>
      <c r="T46" s="53">
        <v>60</v>
      </c>
      <c r="U46" s="97">
        <v>43.712000000000003</v>
      </c>
      <c r="V46" s="53">
        <v>60</v>
      </c>
      <c r="W46" s="97">
        <v>44.261000000000003</v>
      </c>
      <c r="X46" s="104">
        <v>60</v>
      </c>
      <c r="Y46" s="97">
        <v>44.55</v>
      </c>
      <c r="Z46" s="104">
        <v>60</v>
      </c>
      <c r="AA46" s="97">
        <v>44.866999999999997</v>
      </c>
      <c r="AB46" s="48">
        <f>F6/D6</f>
        <v>0.97246939152590173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55</v>
      </c>
      <c r="C47" s="36" t="s">
        <v>122</v>
      </c>
      <c r="D47" s="74">
        <v>6</v>
      </c>
      <c r="E47" s="56">
        <f>G47*0.5+I47*0.125+K47*0.125+M47*0.125+O47*0.125</f>
        <v>101.13669516001984</v>
      </c>
      <c r="F47" s="57">
        <f>SUM(R47:S47)</f>
        <v>102.902</v>
      </c>
      <c r="G47" s="56">
        <f>F47*AB47</f>
        <v>100.06904532679835</v>
      </c>
      <c r="H47" s="100">
        <f>SUM(T47:U47)</f>
        <v>103.97800000000001</v>
      </c>
      <c r="I47" s="101">
        <f>H47*AB47</f>
        <v>101.11542239208022</v>
      </c>
      <c r="J47" s="100">
        <f>SUM(V47:W47)</f>
        <v>104.527</v>
      </c>
      <c r="K47" s="101">
        <f>J47*AB47</f>
        <v>101.64930808802794</v>
      </c>
      <c r="L47" s="57">
        <f>SUM(X47:Y47)</f>
        <v>105.83799999999999</v>
      </c>
      <c r="M47" s="56">
        <f>L47*AB47</f>
        <v>102.92421546031838</v>
      </c>
      <c r="N47" s="57">
        <f>SUM(Z47:AA47)</f>
        <v>106.048</v>
      </c>
      <c r="O47" s="56">
        <f>N47*AB47</f>
        <v>103.12843403253883</v>
      </c>
      <c r="P47" s="48"/>
      <c r="Q47" s="48"/>
      <c r="R47" s="53">
        <v>60</v>
      </c>
      <c r="S47" s="54">
        <v>42.902000000000001</v>
      </c>
      <c r="T47" s="53">
        <v>60</v>
      </c>
      <c r="U47" s="97">
        <v>43.978000000000002</v>
      </c>
      <c r="V47" s="53">
        <v>60</v>
      </c>
      <c r="W47" s="97">
        <v>44.527000000000001</v>
      </c>
      <c r="X47" s="104">
        <v>60</v>
      </c>
      <c r="Y47" s="97">
        <v>45.838000000000001</v>
      </c>
      <c r="Z47" s="104">
        <v>60</v>
      </c>
      <c r="AA47" s="97">
        <v>46.048000000000002</v>
      </c>
      <c r="AB47" s="48">
        <f>F6/D6</f>
        <v>0.97246939152590173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14</v>
      </c>
      <c r="E48" s="51">
        <f t="shared" ref="E48:E49" si="12">G48*0.5+I48*0.125+K48*0.125+M48*0.125+O48*0.125</f>
        <v>102.15876049051357</v>
      </c>
      <c r="F48" s="52">
        <f t="shared" ref="F48:F49" si="13">SUM(R48:S48)</f>
        <v>104.358</v>
      </c>
      <c r="G48" s="51">
        <f>F48*AB48</f>
        <v>101.48496076086006</v>
      </c>
      <c r="H48" s="98">
        <f t="shared" ref="H48:H49" si="14">SUM(T48:U48)</f>
        <v>105.539</v>
      </c>
      <c r="I48" s="99">
        <f>H48*AB48</f>
        <v>102.63344711225214</v>
      </c>
      <c r="J48" s="98">
        <f t="shared" ref="J48:J49" si="15">SUM(V48:W48)</f>
        <v>105.65</v>
      </c>
      <c r="K48" s="99">
        <f>J48*AB48</f>
        <v>102.74139121471153</v>
      </c>
      <c r="L48" s="52">
        <f t="shared" ref="L48:L49" si="16">SUM(X48:Y48)</f>
        <v>105.84</v>
      </c>
      <c r="M48" s="51">
        <f>L48*AB48</f>
        <v>102.92616039910145</v>
      </c>
      <c r="N48" s="52">
        <f t="shared" ref="N48:N49" si="17">SUM(Z48:AA48)</f>
        <v>105.946</v>
      </c>
      <c r="O48" s="51">
        <f>N48*AB48</f>
        <v>103.02924215460318</v>
      </c>
      <c r="P48" s="48"/>
      <c r="Q48" s="48"/>
      <c r="R48" s="53">
        <v>60</v>
      </c>
      <c r="S48" s="54">
        <v>44.357999999999997</v>
      </c>
      <c r="T48" s="53">
        <v>60</v>
      </c>
      <c r="U48" s="97">
        <v>45.539000000000001</v>
      </c>
      <c r="V48" s="53">
        <v>60</v>
      </c>
      <c r="W48" s="97">
        <v>45.65</v>
      </c>
      <c r="X48" s="104">
        <v>60</v>
      </c>
      <c r="Y48" s="97">
        <v>45.84</v>
      </c>
      <c r="Z48" s="104">
        <v>60</v>
      </c>
      <c r="AA48" s="97">
        <v>45.945999999999998</v>
      </c>
      <c r="AB48" s="48">
        <f>F6/D6</f>
        <v>0.97246939152590173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88</v>
      </c>
      <c r="C49" s="59" t="s">
        <v>38</v>
      </c>
      <c r="D49" s="75">
        <v>7</v>
      </c>
      <c r="E49" s="60">
        <f t="shared" si="12"/>
        <v>101.43791755404499</v>
      </c>
      <c r="F49" s="61">
        <f t="shared" si="13"/>
        <v>103.702</v>
      </c>
      <c r="G49" s="60">
        <f>F49*AB49</f>
        <v>100.84702084001906</v>
      </c>
      <c r="H49" s="102">
        <f t="shared" si="14"/>
        <v>104.17699999999999</v>
      </c>
      <c r="I49" s="103">
        <f>H49*AB49</f>
        <v>101.30894380099386</v>
      </c>
      <c r="J49" s="102">
        <f t="shared" si="15"/>
        <v>105.2</v>
      </c>
      <c r="K49" s="103">
        <f>J49*AB49</f>
        <v>102.30377998852487</v>
      </c>
      <c r="L49" s="61">
        <f t="shared" si="16"/>
        <v>104.84899999999999</v>
      </c>
      <c r="M49" s="60">
        <f>L49*AB49</f>
        <v>101.96244323209926</v>
      </c>
      <c r="N49" s="61">
        <f t="shared" si="17"/>
        <v>105.443</v>
      </c>
      <c r="O49" s="60">
        <f>N49*AB49</f>
        <v>102.54009005066565</v>
      </c>
      <c r="P49" s="48"/>
      <c r="Q49" s="48"/>
      <c r="R49" s="53">
        <v>60</v>
      </c>
      <c r="S49" s="54">
        <v>43.701999999999998</v>
      </c>
      <c r="T49" s="53">
        <v>60</v>
      </c>
      <c r="U49" s="97">
        <v>44.177</v>
      </c>
      <c r="V49" s="53">
        <v>60</v>
      </c>
      <c r="W49" s="97">
        <v>45.2</v>
      </c>
      <c r="X49" s="104">
        <v>60</v>
      </c>
      <c r="Y49" s="97">
        <v>44.848999999999997</v>
      </c>
      <c r="Z49" s="104">
        <v>60</v>
      </c>
      <c r="AA49" s="97">
        <v>45.442999999999998</v>
      </c>
      <c r="AB49" s="48">
        <f>F6/D6</f>
        <v>0.97246939152590173</v>
      </c>
      <c r="AD49" s="2"/>
      <c r="AE49" s="2"/>
      <c r="AF49" s="2"/>
      <c r="AG49" s="2"/>
      <c r="AH49" s="2"/>
      <c r="AI49" s="2"/>
      <c r="AJ49" s="2"/>
      <c r="AK49" s="2"/>
    </row>
    <row r="50" spans="2:37" ht="4" hidden="1" customHeight="1" thickBot="1">
      <c r="B50" s="1"/>
      <c r="E50" s="1"/>
      <c r="F50" s="1"/>
      <c r="G50" s="1"/>
      <c r="H50" s="1"/>
      <c r="I50" s="1"/>
      <c r="J50" s="1"/>
      <c r="AD50" s="2"/>
      <c r="AE50" s="2"/>
      <c r="AF50" s="2"/>
      <c r="AG50" s="2"/>
      <c r="AH50" s="2"/>
      <c r="AI50" s="2"/>
      <c r="AJ50" s="2"/>
      <c r="AK50" s="2"/>
    </row>
    <row r="51" spans="2:37" ht="17" hidden="1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hidden="1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hidden="1" thickBot="1">
      <c r="B53" s="131" t="s">
        <v>91</v>
      </c>
      <c r="C53" s="132"/>
      <c r="D53" s="128" t="s">
        <v>60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hidden="1" thickBot="1">
      <c r="B54" s="131" t="s">
        <v>92</v>
      </c>
      <c r="C54" s="132"/>
      <c r="D54" s="122" t="s">
        <v>59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hidden="1" customHeight="1">
      <c r="B55" s="83"/>
      <c r="C55" s="83"/>
      <c r="D55" s="83"/>
      <c r="E55" s="70"/>
      <c r="F55" s="70"/>
      <c r="G55" s="1"/>
      <c r="H55" s="1"/>
      <c r="I55" s="1"/>
      <c r="J55" s="1"/>
      <c r="AD55" s="2"/>
      <c r="AE55" s="2"/>
      <c r="AF55" s="2"/>
      <c r="AG55" s="2"/>
      <c r="AH55" s="2"/>
      <c r="AI55" s="2"/>
      <c r="AJ55" s="2"/>
      <c r="AK55" s="2"/>
    </row>
    <row r="56" spans="2:37" ht="17" hidden="1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 hidden="1">
      <c r="B57" s="49">
        <v>22</v>
      </c>
      <c r="C57" s="50" t="s">
        <v>114</v>
      </c>
      <c r="D57" s="73">
        <v>16</v>
      </c>
      <c r="E57" s="89" t="s">
        <v>60</v>
      </c>
      <c r="F57" s="92" t="s">
        <v>60</v>
      </c>
      <c r="G57" s="93" t="s">
        <v>60</v>
      </c>
      <c r="H57" s="92" t="s">
        <v>60</v>
      </c>
      <c r="I57" s="93" t="s">
        <v>60</v>
      </c>
      <c r="J57" s="92" t="s">
        <v>60</v>
      </c>
      <c r="K57" s="93" t="s">
        <v>60</v>
      </c>
      <c r="L57" s="92" t="s">
        <v>60</v>
      </c>
      <c r="M57" s="93" t="s">
        <v>60</v>
      </c>
      <c r="N57" s="92" t="s">
        <v>60</v>
      </c>
      <c r="O57" s="93" t="s">
        <v>60</v>
      </c>
      <c r="P57" s="48"/>
      <c r="Q57" s="48"/>
      <c r="R57" s="53">
        <v>60</v>
      </c>
      <c r="S57" s="54"/>
      <c r="T57" s="53">
        <v>60</v>
      </c>
      <c r="U57" s="54"/>
      <c r="V57" s="53">
        <v>60</v>
      </c>
      <c r="W57" s="54"/>
      <c r="X57" s="53">
        <v>60</v>
      </c>
      <c r="Y57" s="54"/>
      <c r="Z57" s="53">
        <v>60</v>
      </c>
      <c r="AA57" s="54"/>
      <c r="AB57" s="48">
        <f>F6/D6</f>
        <v>0.97246939152590173</v>
      </c>
      <c r="AD57" s="2"/>
      <c r="AE57" s="2"/>
      <c r="AF57" s="2"/>
      <c r="AG57" s="2"/>
      <c r="AH57" s="2"/>
      <c r="AI57" s="2"/>
      <c r="AJ57" s="2"/>
      <c r="AK57" s="2"/>
    </row>
    <row r="58" spans="2:37" ht="16" hidden="1">
      <c r="B58" s="58"/>
      <c r="C58" s="68"/>
      <c r="D58" s="77"/>
      <c r="E58" s="60">
        <f t="shared" ref="E58" si="18">G58*0.5+I58*0.125+K58*0.125+M58*0.125+O58*0.125</f>
        <v>58.348163491554097</v>
      </c>
      <c r="F58" s="61">
        <f t="shared" ref="F58" si="19">SUM(R58:S58)</f>
        <v>60</v>
      </c>
      <c r="G58" s="60">
        <f>F58*AB58</f>
        <v>58.348163491554104</v>
      </c>
      <c r="H58" s="61">
        <f t="shared" ref="H58" si="20">SUM(T58:U58)</f>
        <v>60</v>
      </c>
      <c r="I58" s="60">
        <f>H58*AB58</f>
        <v>58.348163491554104</v>
      </c>
      <c r="J58" s="61">
        <f t="shared" ref="J58" si="21">SUM(V58:W58)</f>
        <v>60</v>
      </c>
      <c r="K58" s="60">
        <f>J58*AB58</f>
        <v>58.348163491554104</v>
      </c>
      <c r="L58" s="61">
        <f t="shared" ref="L58" si="22">SUM(X58:Y58)</f>
        <v>60</v>
      </c>
      <c r="M58" s="60">
        <f>L58*AB58</f>
        <v>58.348163491554104</v>
      </c>
      <c r="N58" s="61">
        <f t="shared" ref="N58" si="23">SUM(Z58:AA58)</f>
        <v>60</v>
      </c>
      <c r="O58" s="60">
        <f>N58*AB58</f>
        <v>58.348163491554104</v>
      </c>
      <c r="P58" s="48"/>
      <c r="Q58" s="48"/>
      <c r="R58" s="53">
        <v>60</v>
      </c>
      <c r="S58" s="54"/>
      <c r="T58" s="53">
        <v>60</v>
      </c>
      <c r="U58" s="54"/>
      <c r="V58" s="53">
        <v>60</v>
      </c>
      <c r="W58" s="54"/>
      <c r="X58" s="53">
        <v>60</v>
      </c>
      <c r="Y58" s="54"/>
      <c r="Z58" s="53">
        <v>60</v>
      </c>
      <c r="AA58" s="54"/>
      <c r="AB58" s="48">
        <f>F6/D6</f>
        <v>0.97246939152590173</v>
      </c>
      <c r="AD58" s="2"/>
      <c r="AE58" s="2"/>
      <c r="AF58" s="2"/>
      <c r="AG58" s="2"/>
      <c r="AH58" s="2"/>
      <c r="AI58" s="2"/>
      <c r="AJ58" s="2"/>
      <c r="AK58" s="2"/>
    </row>
    <row r="75" spans="2:18"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31:C31"/>
    <mergeCell ref="D31:E31"/>
    <mergeCell ref="B2:O2"/>
    <mergeCell ref="B3:I3"/>
    <mergeCell ref="B5:C5"/>
    <mergeCell ref="D5:E5"/>
    <mergeCell ref="B6:C6"/>
    <mergeCell ref="D6:E6"/>
    <mergeCell ref="B8:C8"/>
    <mergeCell ref="D8:E8"/>
    <mergeCell ref="B9:C9"/>
    <mergeCell ref="D9:E9"/>
    <mergeCell ref="B10:C10"/>
    <mergeCell ref="D10:E10"/>
    <mergeCell ref="B42:C42"/>
    <mergeCell ref="D42:E42"/>
    <mergeCell ref="B43:C43"/>
    <mergeCell ref="D43:E43"/>
    <mergeCell ref="B18:C18"/>
    <mergeCell ref="D18:E18"/>
    <mergeCell ref="B32:C32"/>
    <mergeCell ref="D32:E32"/>
    <mergeCell ref="B40:C40"/>
    <mergeCell ref="D40:E40"/>
    <mergeCell ref="B41:C41"/>
    <mergeCell ref="D41:E41"/>
    <mergeCell ref="B29:C29"/>
    <mergeCell ref="D29:E29"/>
    <mergeCell ref="B30:C30"/>
    <mergeCell ref="D30:E30"/>
    <mergeCell ref="B53:C53"/>
    <mergeCell ref="D53:E53"/>
    <mergeCell ref="B54:C54"/>
    <mergeCell ref="D54:E54"/>
    <mergeCell ref="B11:C11"/>
    <mergeCell ref="D11:E11"/>
    <mergeCell ref="B51:C51"/>
    <mergeCell ref="D51:E51"/>
    <mergeCell ref="B52:C52"/>
    <mergeCell ref="D52:E52"/>
    <mergeCell ref="B19:C19"/>
    <mergeCell ref="D19:E19"/>
    <mergeCell ref="B20:C20"/>
    <mergeCell ref="D20:E20"/>
    <mergeCell ref="B21:C21"/>
    <mergeCell ref="D21:E2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K90"/>
  <sheetViews>
    <sheetView view="pageBreakPreview" zoomScale="83" zoomScaleNormal="91" zoomScaleSheetLayoutView="83" workbookViewId="0">
      <selection activeCell="H6" sqref="H6"/>
    </sheetView>
  </sheetViews>
  <sheetFormatPr baseColWidth="10" defaultColWidth="15.83203125" defaultRowHeight="15"/>
  <cols>
    <col min="1" max="1" width="15.83203125" style="2"/>
    <col min="2" max="2" width="5.33203125" style="2" bestFit="1" customWidth="1"/>
    <col min="3" max="3" width="13.33203125" style="1" bestFit="1" customWidth="1"/>
    <col min="4" max="4" width="5.6640625" style="1" bestFit="1" customWidth="1"/>
    <col min="5" max="5" width="11.83203125" style="2" customWidth="1"/>
    <col min="6" max="6" width="10" style="2" bestFit="1" customWidth="1"/>
    <col min="7" max="8" width="12.83203125" style="2" bestFit="1" customWidth="1"/>
    <col min="9" max="9" width="7.83203125" style="2" bestFit="1" customWidth="1"/>
    <col min="10" max="10" width="10.1640625" style="2" bestFit="1" customWidth="1"/>
    <col min="11" max="11" width="7.83203125" style="1" bestFit="1" customWidth="1"/>
    <col min="12" max="12" width="10.1640625" style="1" bestFit="1" customWidth="1"/>
    <col min="13" max="13" width="7.83203125" style="1" bestFit="1" customWidth="1"/>
    <col min="14" max="14" width="10.1640625" style="1" bestFit="1" customWidth="1"/>
    <col min="15" max="15" width="7.83203125" style="1" bestFit="1" customWidth="1"/>
    <col min="16" max="18" width="9.83203125" style="1" hidden="1" customWidth="1"/>
    <col min="19" max="19" width="9" style="1" hidden="1" customWidth="1"/>
    <col min="20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127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96" t="s">
        <v>66</v>
      </c>
      <c r="G5" s="96" t="s">
        <v>101</v>
      </c>
      <c r="H5" s="96" t="s">
        <v>102</v>
      </c>
    </row>
    <row r="6" spans="2:37" ht="17">
      <c r="B6" s="124" t="s">
        <v>129</v>
      </c>
      <c r="C6" s="125"/>
      <c r="D6" s="126">
        <v>80.253</v>
      </c>
      <c r="E6" s="126"/>
      <c r="F6" s="79">
        <v>100</v>
      </c>
      <c r="G6" s="80">
        <f>AVERAGE(E48,E46,E14,E26,E25,E36,E47,E37,E27,E24)</f>
        <v>101.13288599803123</v>
      </c>
      <c r="H6" s="94" t="s">
        <v>130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AVERAGE(E14,E15)</f>
        <v>101.75102488380497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125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3</v>
      </c>
      <c r="E14" s="51">
        <f>G14*0.5+I14*0.125+K14*0.125+M14*0.125+O14*0.125</f>
        <v>100.91694391486922</v>
      </c>
      <c r="F14" s="52">
        <f>SUM(R14:S14)</f>
        <v>80.775999999999996</v>
      </c>
      <c r="G14" s="51">
        <f>F14*AB14</f>
        <v>100.65168903343177</v>
      </c>
      <c r="H14" s="98">
        <f>SUM(T14:U14)</f>
        <v>81.213999999999999</v>
      </c>
      <c r="I14" s="99">
        <f>H14*AB14</f>
        <v>101.19746302318916</v>
      </c>
      <c r="J14" s="98">
        <f>SUM(V14:W14)</f>
        <v>82.027000000000001</v>
      </c>
      <c r="K14" s="99">
        <f>J14*AB14</f>
        <v>102.21050926445118</v>
      </c>
      <c r="L14" s="98">
        <f>SUM(X14:Y14)</f>
        <v>80.760000000000005</v>
      </c>
      <c r="M14" s="99">
        <f>L14*AB14</f>
        <v>100.63175208403425</v>
      </c>
      <c r="N14" s="98">
        <f>SUM(Z14:AA14)</f>
        <v>80.805999999999997</v>
      </c>
      <c r="O14" s="99">
        <f>N14*AB14</f>
        <v>100.68907081355214</v>
      </c>
      <c r="P14" s="48"/>
      <c r="Q14" s="48"/>
      <c r="R14" s="53">
        <v>60</v>
      </c>
      <c r="S14" s="54">
        <v>20.776</v>
      </c>
      <c r="T14" s="53">
        <v>60</v>
      </c>
      <c r="U14" s="97">
        <v>21.213999999999999</v>
      </c>
      <c r="V14" s="53">
        <v>60</v>
      </c>
      <c r="W14" s="97">
        <v>22.027000000000001</v>
      </c>
      <c r="X14" s="104">
        <v>60</v>
      </c>
      <c r="Y14" s="97">
        <v>20.76</v>
      </c>
      <c r="Z14" s="104">
        <v>60</v>
      </c>
      <c r="AA14" s="97">
        <v>20.806000000000001</v>
      </c>
      <c r="AB14" s="48">
        <f>F6/D6</f>
        <v>1.2460593373456443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12</v>
      </c>
      <c r="E15" s="56">
        <f>G15*0.5+I15*0.125+K15*0.125+M15*0.125+O15*0.125</f>
        <v>102.58510585274071</v>
      </c>
      <c r="F15" s="57">
        <f>SUM(R15:S15)</f>
        <v>83.170999999999992</v>
      </c>
      <c r="G15" s="56">
        <f>F15*AB15</f>
        <v>103.63600114637458</v>
      </c>
      <c r="H15" s="57">
        <f>SUM(T15:U15)</f>
        <v>81.510999999999996</v>
      </c>
      <c r="I15" s="56">
        <f>H15*AB15</f>
        <v>101.56754264638082</v>
      </c>
      <c r="J15" s="57">
        <f>SUM(V15:W15)</f>
        <v>82.191000000000003</v>
      </c>
      <c r="K15" s="56">
        <f>J15*AB15</f>
        <v>102.41486299577586</v>
      </c>
      <c r="L15" s="57">
        <f>SUM(X15:Y15)</f>
        <v>80.923000000000002</v>
      </c>
      <c r="M15" s="56">
        <f>L15*AB15</f>
        <v>100.83485975602157</v>
      </c>
      <c r="N15" s="57">
        <f>SUM(Z15:AA15)</f>
        <v>81.311999999999998</v>
      </c>
      <c r="O15" s="56">
        <f>N15*AB15</f>
        <v>101.31957683824903</v>
      </c>
      <c r="P15" s="48"/>
      <c r="Q15" s="48"/>
      <c r="R15" s="53">
        <v>60</v>
      </c>
      <c r="S15" s="54">
        <v>23.170999999999999</v>
      </c>
      <c r="T15" s="53">
        <v>60</v>
      </c>
      <c r="U15" s="54">
        <v>21.510999999999999</v>
      </c>
      <c r="V15" s="53">
        <v>60</v>
      </c>
      <c r="W15" s="97">
        <v>22.190999999999999</v>
      </c>
      <c r="X15" s="104">
        <v>60</v>
      </c>
      <c r="Y15" s="97">
        <v>20.922999999999998</v>
      </c>
      <c r="Z15" s="104">
        <v>60</v>
      </c>
      <c r="AA15" s="97">
        <v>21.312000000000001</v>
      </c>
      <c r="AB15" s="48">
        <f>F6/D6</f>
        <v>1.2460593373456443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3</v>
      </c>
      <c r="C16" s="65" t="s">
        <v>118</v>
      </c>
      <c r="D16" s="76">
        <v>14</v>
      </c>
      <c r="E16" s="66">
        <f>G16*0.5+I16*0.125+K16*0.125+M16*0.125+O16*0.125</f>
        <v>104.1914320959964</v>
      </c>
      <c r="F16" s="67">
        <f>SUM(R16:S16)</f>
        <v>85.32</v>
      </c>
      <c r="G16" s="66">
        <f>F16*AB16</f>
        <v>106.31378266233037</v>
      </c>
      <c r="H16" s="67">
        <f>SUM(T16:U16)</f>
        <v>81.069999999999993</v>
      </c>
      <c r="I16" s="66">
        <f>H16*AB16</f>
        <v>101.01803047861138</v>
      </c>
      <c r="J16" s="67">
        <f>SUM(V16:W16)</f>
        <v>81.926999999999992</v>
      </c>
      <c r="K16" s="66">
        <f>J16*AB16</f>
        <v>102.08590333071659</v>
      </c>
      <c r="L16" s="67">
        <f>SUM(X16:Y16)</f>
        <v>81.212000000000003</v>
      </c>
      <c r="M16" s="66">
        <f>L16*AB16</f>
        <v>101.19497090451448</v>
      </c>
      <c r="N16" s="67">
        <f>SUM(Z16:AA16)</f>
        <v>83.444999999999993</v>
      </c>
      <c r="O16" s="66">
        <f>N16*AB16</f>
        <v>103.97742140480729</v>
      </c>
      <c r="P16" s="48"/>
      <c r="Q16" s="48"/>
      <c r="R16" s="53">
        <v>60</v>
      </c>
      <c r="S16" s="54">
        <v>25.32</v>
      </c>
      <c r="T16" s="53">
        <v>60</v>
      </c>
      <c r="U16" s="54">
        <v>21.07</v>
      </c>
      <c r="V16" s="53">
        <v>60</v>
      </c>
      <c r="W16" s="97">
        <v>21.927</v>
      </c>
      <c r="X16" s="104">
        <v>60</v>
      </c>
      <c r="Y16" s="97">
        <v>21.212</v>
      </c>
      <c r="Z16" s="104">
        <v>60</v>
      </c>
      <c r="AA16" s="97">
        <v>23.445</v>
      </c>
      <c r="AB16" s="48">
        <f>F6/D6</f>
        <v>1.2460593373456443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AVERAGE(E26,E25)</f>
        <v>101.00354503881474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125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Y23" s="106"/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10</v>
      </c>
      <c r="E24" s="51">
        <f>G24*0.5+I24*0.125+K24*0.125+M24*0.125+O24*0.125</f>
        <v>101.66831769528864</v>
      </c>
      <c r="F24" s="52">
        <f>SUM(R24:S24)</f>
        <v>81.177999999999997</v>
      </c>
      <c r="G24" s="51">
        <f>F24*AB24</f>
        <v>101.15260488704472</v>
      </c>
      <c r="H24" s="52">
        <f>SUM(T24:U24)</f>
        <v>82.040999999999997</v>
      </c>
      <c r="I24" s="51">
        <f>H24*AB24</f>
        <v>102.227954095174</v>
      </c>
      <c r="J24" s="52">
        <f>SUM(V24:W24)</f>
        <v>82.245000000000005</v>
      </c>
      <c r="K24" s="51">
        <f>J24*AB24</f>
        <v>102.48215019999252</v>
      </c>
      <c r="L24" s="52">
        <f>SUM(X24:Y24)</f>
        <v>81.805000000000007</v>
      </c>
      <c r="M24" s="51">
        <f>L24*AB24</f>
        <v>101.93388409156044</v>
      </c>
      <c r="N24" s="52">
        <f>SUM(Z24:AA24)</f>
        <v>81.932000000000002</v>
      </c>
      <c r="O24" s="51">
        <f>N24*AB24</f>
        <v>102.09213362740333</v>
      </c>
      <c r="P24" s="48"/>
      <c r="Q24" s="48"/>
      <c r="R24" s="53">
        <v>60</v>
      </c>
      <c r="S24" s="54">
        <v>21.178000000000001</v>
      </c>
      <c r="T24" s="53">
        <v>60</v>
      </c>
      <c r="U24" s="54">
        <v>22.041</v>
      </c>
      <c r="V24" s="53">
        <v>60</v>
      </c>
      <c r="W24" s="97">
        <v>22.245000000000001</v>
      </c>
      <c r="X24" s="104">
        <v>60</v>
      </c>
      <c r="Y24" s="97">
        <v>21.805</v>
      </c>
      <c r="Z24" s="104">
        <v>60</v>
      </c>
      <c r="AA24" s="97">
        <v>21.931999999999999</v>
      </c>
      <c r="AB24" s="48">
        <f>F6/D6</f>
        <v>1.2460593373456443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8</v>
      </c>
      <c r="C25" s="36" t="s">
        <v>120</v>
      </c>
      <c r="D25" s="74">
        <v>5</v>
      </c>
      <c r="E25" s="56">
        <f t="shared" ref="E25:E27" si="0">G25*0.5+I25*0.125+K25*0.125+M25*0.125+O25*0.125</f>
        <v>101.11553462175868</v>
      </c>
      <c r="F25" s="57">
        <f t="shared" ref="F25:F27" si="1">SUM(R25:S25)</f>
        <v>80.662000000000006</v>
      </c>
      <c r="G25" s="56">
        <f>F25*AB25</f>
        <v>100.50963826897437</v>
      </c>
      <c r="H25" s="100">
        <f t="shared" ref="H25:H27" si="2">SUM(T25:U25)</f>
        <v>80.527000000000001</v>
      </c>
      <c r="I25" s="101">
        <f>H25*AB25</f>
        <v>100.34142025843271</v>
      </c>
      <c r="J25" s="100">
        <f t="shared" ref="J25:J27" si="3">SUM(V25:W25)</f>
        <v>81.353000000000009</v>
      </c>
      <c r="K25" s="101">
        <f>J25*AB25</f>
        <v>101.37066527108021</v>
      </c>
      <c r="L25" s="100">
        <f t="shared" ref="L25:L27" si="4">SUM(X25:Y25)</f>
        <v>81.981999999999999</v>
      </c>
      <c r="M25" s="101">
        <f>L25*AB25</f>
        <v>102.15443659427061</v>
      </c>
      <c r="N25" s="100">
        <f t="shared" ref="N25:N27" si="5">SUM(Z25:AA25)</f>
        <v>82.676000000000002</v>
      </c>
      <c r="O25" s="101">
        <f>N25*AB25</f>
        <v>103.01920177438849</v>
      </c>
      <c r="P25" s="48"/>
      <c r="Q25" s="48"/>
      <c r="R25" s="53">
        <v>60</v>
      </c>
      <c r="S25" s="54">
        <v>20.661999999999999</v>
      </c>
      <c r="T25" s="53">
        <v>60</v>
      </c>
      <c r="U25" s="97">
        <v>20.527000000000001</v>
      </c>
      <c r="V25" s="53">
        <v>60</v>
      </c>
      <c r="W25" s="97">
        <v>21.353000000000002</v>
      </c>
      <c r="X25" s="104">
        <v>60</v>
      </c>
      <c r="Y25" s="97">
        <v>21.981999999999999</v>
      </c>
      <c r="Z25" s="104">
        <v>60</v>
      </c>
      <c r="AA25" s="97">
        <v>22.675999999999998</v>
      </c>
      <c r="AB25" s="48">
        <f>F6/D6</f>
        <v>1.2460593373456443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4</v>
      </c>
      <c r="E26" s="51">
        <f t="shared" si="0"/>
        <v>100.8915554558708</v>
      </c>
      <c r="F26" s="52">
        <f t="shared" si="1"/>
        <v>80.811000000000007</v>
      </c>
      <c r="G26" s="51">
        <f>F26*AB26</f>
        <v>100.69530111023887</v>
      </c>
      <c r="H26" s="98">
        <f t="shared" si="2"/>
        <v>80.91</v>
      </c>
      <c r="I26" s="99">
        <f>H26*AB26</f>
        <v>100.81866098463608</v>
      </c>
      <c r="J26" s="98">
        <f t="shared" si="3"/>
        <v>80.912000000000006</v>
      </c>
      <c r="K26" s="99">
        <f>J26*AB26</f>
        <v>100.82115310331078</v>
      </c>
      <c r="L26" s="98">
        <f t="shared" si="4"/>
        <v>81.234999999999999</v>
      </c>
      <c r="M26" s="99">
        <f>L26*AB26</f>
        <v>101.22363026927341</v>
      </c>
      <c r="N26" s="98">
        <f t="shared" si="5"/>
        <v>81.447000000000003</v>
      </c>
      <c r="O26" s="99">
        <f>N26*AB26</f>
        <v>101.4877948487907</v>
      </c>
      <c r="P26" s="48"/>
      <c r="Q26" s="48"/>
      <c r="R26" s="53">
        <v>60</v>
      </c>
      <c r="S26" s="54">
        <v>20.811</v>
      </c>
      <c r="T26" s="53">
        <v>60</v>
      </c>
      <c r="U26" s="97">
        <v>20.91</v>
      </c>
      <c r="V26" s="53">
        <v>60</v>
      </c>
      <c r="W26" s="97">
        <v>20.911999999999999</v>
      </c>
      <c r="X26" s="104">
        <v>60</v>
      </c>
      <c r="Y26" s="97">
        <v>21.234999999999999</v>
      </c>
      <c r="Z26" s="104">
        <v>60</v>
      </c>
      <c r="AA26" s="97">
        <v>21.446999999999999</v>
      </c>
      <c r="AB26" s="48">
        <f>F6/D6</f>
        <v>1.2460593373456443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10</v>
      </c>
      <c r="C27" s="59" t="s">
        <v>121</v>
      </c>
      <c r="D27" s="75">
        <v>9</v>
      </c>
      <c r="E27" s="60">
        <f t="shared" si="0"/>
        <v>101.46162760270643</v>
      </c>
      <c r="F27" s="61">
        <f t="shared" si="1"/>
        <v>80.381</v>
      </c>
      <c r="G27" s="60">
        <f>F27*AB27</f>
        <v>100.15949559518023</v>
      </c>
      <c r="H27" s="61">
        <f t="shared" si="2"/>
        <v>81.756</v>
      </c>
      <c r="I27" s="60">
        <f>H27*AB27</f>
        <v>101.8728271840305</v>
      </c>
      <c r="J27" s="61">
        <f t="shared" si="3"/>
        <v>81.849000000000004</v>
      </c>
      <c r="K27" s="60">
        <f>J27*AB27</f>
        <v>101.98871070240365</v>
      </c>
      <c r="L27" s="61">
        <f t="shared" si="4"/>
        <v>81.622</v>
      </c>
      <c r="M27" s="60">
        <f>L27*AB27</f>
        <v>101.70585523282618</v>
      </c>
      <c r="N27" s="61">
        <f t="shared" si="5"/>
        <v>84.656999999999996</v>
      </c>
      <c r="O27" s="60">
        <f>N27*AB27</f>
        <v>105.48764532167021</v>
      </c>
      <c r="P27" s="48"/>
      <c r="Q27" s="48"/>
      <c r="R27" s="53">
        <v>60</v>
      </c>
      <c r="S27" s="54">
        <v>20.381</v>
      </c>
      <c r="T27" s="53">
        <v>60</v>
      </c>
      <c r="U27" s="54">
        <v>21.756</v>
      </c>
      <c r="V27" s="53">
        <v>60</v>
      </c>
      <c r="W27" s="97">
        <v>21.849</v>
      </c>
      <c r="X27" s="104">
        <v>60</v>
      </c>
      <c r="Y27" s="97">
        <v>21.622</v>
      </c>
      <c r="Z27" s="104">
        <v>60</v>
      </c>
      <c r="AA27" s="97">
        <v>24.657</v>
      </c>
      <c r="AB27" s="48">
        <f>F6/D6</f>
        <v>1.2460593373456443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90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AVERAGE(E36,E37)</f>
        <v>101.2339881375151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58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11</v>
      </c>
      <c r="E35" s="51">
        <f>G35*0.5+I35*0.125+K35*0.125+M35*0.125+O35*0.125</f>
        <v>102.2323153028547</v>
      </c>
      <c r="F35" s="52">
        <f>SUM(R35:S35)</f>
        <v>82.09</v>
      </c>
      <c r="G35" s="51">
        <f>F35*AB35</f>
        <v>102.28901100270394</v>
      </c>
      <c r="H35" s="52">
        <f>SUM(T35:U35)</f>
        <v>81.722999999999999</v>
      </c>
      <c r="I35" s="51">
        <f>H35*AB35</f>
        <v>101.83170722589809</v>
      </c>
      <c r="J35" s="52">
        <f>SUM(V35:W35)</f>
        <v>82.341999999999999</v>
      </c>
      <c r="K35" s="51">
        <f>J35*AB35</f>
        <v>102.60301795571505</v>
      </c>
      <c r="L35" s="52">
        <f>SUM(X35:Y35)</f>
        <v>81.894999999999996</v>
      </c>
      <c r="M35" s="51">
        <f>L35*AB35</f>
        <v>102.04602943192154</v>
      </c>
      <c r="N35" s="52">
        <f>SUM(Z35:AA35)</f>
        <v>82.036000000000001</v>
      </c>
      <c r="O35" s="51">
        <f>N35*AB35</f>
        <v>102.22172379848728</v>
      </c>
      <c r="P35" s="48"/>
      <c r="Q35" s="48"/>
      <c r="R35" s="53">
        <v>60</v>
      </c>
      <c r="S35" s="54">
        <v>22.09</v>
      </c>
      <c r="T35" s="53">
        <v>60</v>
      </c>
      <c r="U35" s="54">
        <v>21.722999999999999</v>
      </c>
      <c r="V35" s="53">
        <v>60</v>
      </c>
      <c r="W35" s="97">
        <v>22.341999999999999</v>
      </c>
      <c r="X35" s="104">
        <v>60</v>
      </c>
      <c r="Y35" s="97">
        <v>21.895</v>
      </c>
      <c r="Z35" s="104">
        <v>60</v>
      </c>
      <c r="AA35" s="97">
        <v>22.036000000000001</v>
      </c>
      <c r="AB35" s="48">
        <f>F6/D6</f>
        <v>1.2460593373456443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6</v>
      </c>
      <c r="E36" s="56">
        <f t="shared" ref="E36:E38" si="6">G36*0.5+I36*0.125+K36*0.125+M36*0.125+O36*0.125</f>
        <v>101.08220253448469</v>
      </c>
      <c r="F36" s="57">
        <f t="shared" ref="F36:F38" si="7">SUM(R36:S36)</f>
        <v>80.703000000000003</v>
      </c>
      <c r="G36" s="56">
        <f>F36*AB36</f>
        <v>100.56072670180554</v>
      </c>
      <c r="H36" s="100">
        <f t="shared" ref="H36:H38" si="8">SUM(T36:U36)</f>
        <v>80.650000000000006</v>
      </c>
      <c r="I36" s="101">
        <f>H36*AB36</f>
        <v>100.49468555692623</v>
      </c>
      <c r="J36" s="100">
        <f t="shared" ref="J36:J38" si="9">SUM(V36:W36)</f>
        <v>80.789000000000001</v>
      </c>
      <c r="K36" s="101">
        <f>J36*AB36</f>
        <v>100.66788780481727</v>
      </c>
      <c r="L36" s="57">
        <f t="shared" ref="L36:L38" si="10">SUM(X36:Y36)</f>
        <v>82.164999999999992</v>
      </c>
      <c r="M36" s="56">
        <f>L36*AB36</f>
        <v>102.38246545300485</v>
      </c>
      <c r="N36" s="57">
        <f t="shared" ref="N36:N38" si="11">SUM(Z36:AA36)</f>
        <v>82.555999999999997</v>
      </c>
      <c r="O36" s="56">
        <f>N36*AB36</f>
        <v>102.86967465390701</v>
      </c>
      <c r="P36" s="48"/>
      <c r="Q36" s="48"/>
      <c r="R36" s="53">
        <v>60</v>
      </c>
      <c r="S36" s="54">
        <v>20.702999999999999</v>
      </c>
      <c r="T36" s="53">
        <v>60</v>
      </c>
      <c r="U36" s="97">
        <v>20.65</v>
      </c>
      <c r="V36" s="53">
        <v>60</v>
      </c>
      <c r="W36" s="97">
        <v>20.789000000000001</v>
      </c>
      <c r="X36" s="104">
        <v>60</v>
      </c>
      <c r="Y36" s="97">
        <v>22.164999999999999</v>
      </c>
      <c r="Z36" s="104">
        <v>60</v>
      </c>
      <c r="AA36" s="97">
        <v>22.556000000000001</v>
      </c>
      <c r="AB36" s="48">
        <f>F6/D6</f>
        <v>1.2460593373456443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16</v>
      </c>
      <c r="C37" s="50" t="s">
        <v>109</v>
      </c>
      <c r="D37" s="50">
        <v>8</v>
      </c>
      <c r="E37" s="51">
        <f t="shared" si="6"/>
        <v>101.3857737405455</v>
      </c>
      <c r="F37" s="52">
        <f t="shared" si="7"/>
        <v>80.903999999999996</v>
      </c>
      <c r="G37" s="51">
        <f>F37*AB37</f>
        <v>100.81118462861201</v>
      </c>
      <c r="H37" s="52">
        <f t="shared" si="8"/>
        <v>81.11</v>
      </c>
      <c r="I37" s="51">
        <f>H37*AB37</f>
        <v>101.06787285210521</v>
      </c>
      <c r="J37" s="52">
        <f t="shared" si="9"/>
        <v>82.120999999999995</v>
      </c>
      <c r="K37" s="51">
        <f>J37*AB37</f>
        <v>102.32763884216165</v>
      </c>
      <c r="L37" s="98">
        <f t="shared" si="10"/>
        <v>81.938999999999993</v>
      </c>
      <c r="M37" s="99">
        <f>L37*AB37</f>
        <v>102.10085604276475</v>
      </c>
      <c r="N37" s="98">
        <f t="shared" si="11"/>
        <v>82.135000000000005</v>
      </c>
      <c r="O37" s="99">
        <f>N37*AB37</f>
        <v>102.3450836728845</v>
      </c>
      <c r="P37" s="48"/>
      <c r="Q37" s="48"/>
      <c r="R37" s="53">
        <v>60</v>
      </c>
      <c r="S37" s="54">
        <v>20.904</v>
      </c>
      <c r="T37" s="53">
        <v>60</v>
      </c>
      <c r="U37" s="54">
        <v>21.11</v>
      </c>
      <c r="V37" s="53">
        <v>60</v>
      </c>
      <c r="W37" s="97">
        <v>22.120999999999999</v>
      </c>
      <c r="X37" s="104">
        <v>60</v>
      </c>
      <c r="Y37" s="97">
        <v>21.939</v>
      </c>
      <c r="Z37" s="104">
        <v>60</v>
      </c>
      <c r="AA37" s="97">
        <v>22.135000000000002</v>
      </c>
      <c r="AB37" s="48">
        <f>F6/D6</f>
        <v>1.2460593373456443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18</v>
      </c>
      <c r="C38" s="59" t="s">
        <v>128</v>
      </c>
      <c r="D38" s="59">
        <v>13</v>
      </c>
      <c r="E38" s="60">
        <f t="shared" si="6"/>
        <v>103.91402813601984</v>
      </c>
      <c r="F38" s="61">
        <f t="shared" si="7"/>
        <v>84.210000000000008</v>
      </c>
      <c r="G38" s="60">
        <f>F38*AB38</f>
        <v>104.93065679787672</v>
      </c>
      <c r="H38" s="61">
        <f t="shared" si="8"/>
        <v>82.073999999999998</v>
      </c>
      <c r="I38" s="60">
        <f>H38*AB38</f>
        <v>102.26907405330641</v>
      </c>
      <c r="J38" s="61">
        <f t="shared" si="9"/>
        <v>82.649000000000001</v>
      </c>
      <c r="K38" s="60">
        <f>J38*AB38</f>
        <v>102.98555817228016</v>
      </c>
      <c r="L38" s="61">
        <f t="shared" si="10"/>
        <v>82.745000000000005</v>
      </c>
      <c r="M38" s="60">
        <f>L38*AB38</f>
        <v>103.10517986866535</v>
      </c>
      <c r="N38" s="61">
        <f t="shared" si="11"/>
        <v>82.844999999999999</v>
      </c>
      <c r="O38" s="60">
        <f>N38*AB38</f>
        <v>103.2297858023999</v>
      </c>
      <c r="P38" s="48"/>
      <c r="Q38" s="48"/>
      <c r="R38" s="53">
        <v>60</v>
      </c>
      <c r="S38" s="54">
        <v>24.21</v>
      </c>
      <c r="T38" s="53">
        <v>60</v>
      </c>
      <c r="U38" s="54">
        <v>22.074000000000002</v>
      </c>
      <c r="V38" s="53">
        <v>60</v>
      </c>
      <c r="W38" s="97">
        <v>22.649000000000001</v>
      </c>
      <c r="X38" s="104">
        <v>60</v>
      </c>
      <c r="Y38" s="97">
        <v>22.745000000000001</v>
      </c>
      <c r="Z38" s="104">
        <v>60</v>
      </c>
      <c r="AA38" s="97">
        <v>22.844999999999999</v>
      </c>
      <c r="AB38" s="48">
        <f>F6/D6</f>
        <v>1.2460593373456443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22" t="s">
        <v>95</v>
      </c>
      <c r="E40" s="123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AVERAGE(E48,E46)</f>
        <v>100.74537711985843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58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33</v>
      </c>
      <c r="C46" s="50" t="s">
        <v>87</v>
      </c>
      <c r="D46" s="73">
        <v>2</v>
      </c>
      <c r="E46" s="51">
        <f>G46*0.5+I46*0.125+K46*0.125+M46*0.125+O46*0.125</f>
        <v>100.8018391835819</v>
      </c>
      <c r="F46" s="52">
        <f>SUM(R46:S46)</f>
        <v>80.423000000000002</v>
      </c>
      <c r="G46" s="51">
        <f>F46*AB46</f>
        <v>100.21183008734876</v>
      </c>
      <c r="H46" s="98">
        <f>SUM(T46:U46)</f>
        <v>80.647999999999996</v>
      </c>
      <c r="I46" s="99">
        <f>H46*AB46</f>
        <v>100.49219343825152</v>
      </c>
      <c r="J46" s="98">
        <f>SUM(V46:W46)</f>
        <v>80.704999999999998</v>
      </c>
      <c r="K46" s="99">
        <f>J46*AB46</f>
        <v>100.56321882048023</v>
      </c>
      <c r="L46" s="52">
        <f>SUM(X46:Y46)</f>
        <v>82.037000000000006</v>
      </c>
      <c r="M46" s="51">
        <f>L46*AB46</f>
        <v>102.22296985782464</v>
      </c>
      <c r="N46" s="52">
        <f>SUM(Z46:AA46)</f>
        <v>82.09</v>
      </c>
      <c r="O46" s="51">
        <f>N46*AB46</f>
        <v>102.28901100270394</v>
      </c>
      <c r="P46" s="48"/>
      <c r="Q46" s="48"/>
      <c r="R46" s="53">
        <v>60</v>
      </c>
      <c r="S46" s="54">
        <v>20.422999999999998</v>
      </c>
      <c r="T46" s="53">
        <v>60</v>
      </c>
      <c r="U46" s="97">
        <v>20.648</v>
      </c>
      <c r="V46" s="53">
        <v>60</v>
      </c>
      <c r="W46" s="97">
        <v>20.704999999999998</v>
      </c>
      <c r="X46" s="104">
        <v>60</v>
      </c>
      <c r="Y46" s="97">
        <v>22.036999999999999</v>
      </c>
      <c r="Z46" s="104">
        <v>60</v>
      </c>
      <c r="AA46" s="97">
        <v>22.09</v>
      </c>
      <c r="AB46" s="48">
        <f>F6/D6</f>
        <v>1.2460593373456443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55</v>
      </c>
      <c r="C47" s="36" t="s">
        <v>122</v>
      </c>
      <c r="D47" s="74">
        <v>7</v>
      </c>
      <c r="E47" s="56">
        <f>G47*0.5+I47*0.125+K47*0.125+M47*0.125+O47*0.125</f>
        <v>101.31615017507133</v>
      </c>
      <c r="F47" s="57">
        <f>SUM(R47:S47)</f>
        <v>80.462999999999994</v>
      </c>
      <c r="G47" s="56">
        <f>F47*AB47</f>
        <v>100.26167246084258</v>
      </c>
      <c r="H47" s="100">
        <f>SUM(T47:U47)</f>
        <v>81.738</v>
      </c>
      <c r="I47" s="101">
        <f>H47*AB47</f>
        <v>101.85039811595827</v>
      </c>
      <c r="J47" s="100">
        <f>SUM(V47:W47)</f>
        <v>81.816000000000003</v>
      </c>
      <c r="K47" s="101">
        <f>J47*AB47</f>
        <v>101.94759074427124</v>
      </c>
      <c r="L47" s="57">
        <f>SUM(X47:Y47)</f>
        <v>82.319000000000003</v>
      </c>
      <c r="M47" s="56">
        <f>L47*AB47</f>
        <v>102.57435859095609</v>
      </c>
      <c r="N47" s="57">
        <f>SUM(Z47:AA47)</f>
        <v>82.748999999999995</v>
      </c>
      <c r="O47" s="56">
        <f>N47*AB47</f>
        <v>103.11016410601472</v>
      </c>
      <c r="P47" s="48"/>
      <c r="Q47" s="48"/>
      <c r="R47" s="53">
        <v>60</v>
      </c>
      <c r="S47" s="54">
        <v>20.463000000000001</v>
      </c>
      <c r="T47" s="53">
        <v>60</v>
      </c>
      <c r="U47" s="97">
        <v>21.738</v>
      </c>
      <c r="V47" s="53">
        <v>60</v>
      </c>
      <c r="W47" s="97">
        <v>21.815999999999999</v>
      </c>
      <c r="X47" s="104">
        <v>60</v>
      </c>
      <c r="Y47" s="97">
        <v>22.318999999999999</v>
      </c>
      <c r="Z47" s="104">
        <v>60</v>
      </c>
      <c r="AA47" s="97">
        <v>22.748999999999999</v>
      </c>
      <c r="AB47" s="48">
        <f>F6/D6</f>
        <v>1.2460593373456443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1</v>
      </c>
      <c r="E48" s="51">
        <f t="shared" ref="E48:E49" si="12">G48*0.5+I48*0.125+K48*0.125+M48*0.125+O48*0.125</f>
        <v>100.68891505613497</v>
      </c>
      <c r="F48" s="52">
        <f t="shared" ref="F48:F49" si="13">SUM(R48:S48)</f>
        <v>80.253</v>
      </c>
      <c r="G48" s="51">
        <f>F48*AB48</f>
        <v>100</v>
      </c>
      <c r="H48" s="98">
        <f t="shared" ref="H48:H49" si="14">SUM(T48:U48)</f>
        <v>80.606999999999999</v>
      </c>
      <c r="I48" s="99">
        <f>H48*AB48</f>
        <v>100.44110500542035</v>
      </c>
      <c r="J48" s="98">
        <f t="shared" ref="J48:J49" si="15">SUM(V48:W48)</f>
        <v>80.869</v>
      </c>
      <c r="K48" s="99">
        <f>J48*AB48</f>
        <v>100.76757255180492</v>
      </c>
      <c r="L48" s="52">
        <f t="shared" ref="L48:L49" si="16">SUM(X48:Y48)</f>
        <v>81.864999999999995</v>
      </c>
      <c r="M48" s="51">
        <f>L48*AB48</f>
        <v>102.00864765180117</v>
      </c>
      <c r="N48" s="52">
        <f t="shared" ref="N48:N49" si="17">SUM(Z48:AA48)</f>
        <v>82.093999999999994</v>
      </c>
      <c r="O48" s="51">
        <f>N48*AB48</f>
        <v>102.29399524005332</v>
      </c>
      <c r="P48" s="48"/>
      <c r="Q48" s="48"/>
      <c r="R48" s="53">
        <v>60</v>
      </c>
      <c r="S48" s="54">
        <v>20.253</v>
      </c>
      <c r="T48" s="53">
        <v>60</v>
      </c>
      <c r="U48" s="97">
        <v>20.606999999999999</v>
      </c>
      <c r="V48" s="53">
        <v>60</v>
      </c>
      <c r="W48" s="97">
        <v>20.869</v>
      </c>
      <c r="X48" s="104">
        <v>60</v>
      </c>
      <c r="Y48" s="97">
        <v>21.864999999999998</v>
      </c>
      <c r="Z48" s="104">
        <v>60</v>
      </c>
      <c r="AA48" s="97">
        <v>22.094000000000001</v>
      </c>
      <c r="AB48" s="48">
        <f>F6/D6</f>
        <v>1.2460593373456443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88</v>
      </c>
      <c r="C49" s="59" t="s">
        <v>38</v>
      </c>
      <c r="D49" s="75">
        <v>15</v>
      </c>
      <c r="E49" s="60">
        <f t="shared" si="12"/>
        <v>104.98517189388559</v>
      </c>
      <c r="F49" s="61">
        <f t="shared" si="13"/>
        <v>86.426000000000002</v>
      </c>
      <c r="G49" s="60">
        <f>F49*AB49</f>
        <v>107.69192428943467</v>
      </c>
      <c r="H49" s="102">
        <f t="shared" si="14"/>
        <v>81.66</v>
      </c>
      <c r="I49" s="103">
        <f>H49*AB49</f>
        <v>101.75320548764532</v>
      </c>
      <c r="J49" s="102">
        <f t="shared" si="15"/>
        <v>82.1</v>
      </c>
      <c r="K49" s="103">
        <f>J49*AB49</f>
        <v>102.30147159607739</v>
      </c>
      <c r="L49" s="61">
        <f t="shared" si="16"/>
        <v>81.948000000000008</v>
      </c>
      <c r="M49" s="60">
        <f>L49*AB49</f>
        <v>102.11207057680087</v>
      </c>
      <c r="N49" s="61">
        <f t="shared" si="17"/>
        <v>82.617999999999995</v>
      </c>
      <c r="O49" s="60">
        <f>N49*AB49</f>
        <v>102.94693033282243</v>
      </c>
      <c r="P49" s="48"/>
      <c r="Q49" s="48"/>
      <c r="R49" s="53">
        <v>60</v>
      </c>
      <c r="S49" s="54">
        <v>26.425999999999998</v>
      </c>
      <c r="T49" s="53">
        <v>60</v>
      </c>
      <c r="U49" s="97">
        <v>21.66</v>
      </c>
      <c r="V49" s="53">
        <v>60</v>
      </c>
      <c r="W49" s="97">
        <v>22.1</v>
      </c>
      <c r="X49" s="104">
        <v>60</v>
      </c>
      <c r="Y49" s="97">
        <v>21.948</v>
      </c>
      <c r="Z49" s="104">
        <v>60</v>
      </c>
      <c r="AA49" s="97">
        <v>22.617999999999999</v>
      </c>
      <c r="AB49" s="48">
        <f>F6/D6</f>
        <v>1.2460593373456443</v>
      </c>
      <c r="AD49" s="2"/>
      <c r="AE49" s="2"/>
      <c r="AF49" s="2"/>
      <c r="AG49" s="2"/>
      <c r="AH49" s="2"/>
      <c r="AI49" s="2"/>
      <c r="AJ49" s="2"/>
      <c r="AK49" s="2"/>
    </row>
    <row r="50" spans="2:37" ht="4" hidden="1" customHeight="1" thickBot="1">
      <c r="B50" s="1"/>
      <c r="E50" s="1"/>
      <c r="F50" s="1"/>
      <c r="G50" s="1"/>
      <c r="H50" s="1"/>
      <c r="I50" s="1"/>
      <c r="J50" s="1"/>
      <c r="AD50" s="2"/>
      <c r="AE50" s="2"/>
      <c r="AF50" s="2"/>
      <c r="AG50" s="2"/>
      <c r="AH50" s="2"/>
      <c r="AI50" s="2"/>
      <c r="AJ50" s="2"/>
      <c r="AK50" s="2"/>
    </row>
    <row r="51" spans="2:37" ht="17" hidden="1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hidden="1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hidden="1" thickBot="1">
      <c r="B53" s="131" t="s">
        <v>91</v>
      </c>
      <c r="C53" s="132"/>
      <c r="D53" s="128" t="s">
        <v>60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hidden="1" thickBot="1">
      <c r="B54" s="131" t="s">
        <v>92</v>
      </c>
      <c r="C54" s="132"/>
      <c r="D54" s="122" t="s">
        <v>59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hidden="1" customHeight="1">
      <c r="B55" s="95"/>
      <c r="C55" s="95"/>
      <c r="D55" s="95"/>
      <c r="E55" s="70"/>
      <c r="F55" s="70"/>
      <c r="G55" s="1"/>
      <c r="H55" s="1"/>
      <c r="I55" s="1"/>
      <c r="J55" s="1"/>
      <c r="AD55" s="2"/>
      <c r="AE55" s="2"/>
      <c r="AF55" s="2"/>
      <c r="AG55" s="2"/>
      <c r="AH55" s="2"/>
      <c r="AI55" s="2"/>
      <c r="AJ55" s="2"/>
      <c r="AK55" s="2"/>
    </row>
    <row r="56" spans="2:37" ht="17" hidden="1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 hidden="1">
      <c r="B57" s="49">
        <v>22</v>
      </c>
      <c r="C57" s="50" t="s">
        <v>114</v>
      </c>
      <c r="D57" s="73">
        <v>16</v>
      </c>
      <c r="E57" s="89" t="s">
        <v>60</v>
      </c>
      <c r="F57" s="92" t="s">
        <v>60</v>
      </c>
      <c r="G57" s="93" t="s">
        <v>60</v>
      </c>
      <c r="H57" s="92" t="s">
        <v>60</v>
      </c>
      <c r="I57" s="93" t="s">
        <v>60</v>
      </c>
      <c r="J57" s="92" t="s">
        <v>60</v>
      </c>
      <c r="K57" s="93" t="s">
        <v>60</v>
      </c>
      <c r="L57" s="92" t="s">
        <v>60</v>
      </c>
      <c r="M57" s="93" t="s">
        <v>60</v>
      </c>
      <c r="N57" s="92" t="s">
        <v>60</v>
      </c>
      <c r="O57" s="93" t="s">
        <v>60</v>
      </c>
      <c r="P57" s="48"/>
      <c r="Q57" s="48"/>
      <c r="R57" s="53">
        <v>60</v>
      </c>
      <c r="S57" s="54"/>
      <c r="T57" s="53">
        <v>60</v>
      </c>
      <c r="U57" s="54"/>
      <c r="V57" s="53">
        <v>60</v>
      </c>
      <c r="W57" s="54"/>
      <c r="X57" s="53">
        <v>60</v>
      </c>
      <c r="Y57" s="54"/>
      <c r="Z57" s="53">
        <v>60</v>
      </c>
      <c r="AA57" s="54"/>
      <c r="AB57" s="48">
        <f>F6/D6</f>
        <v>1.2460593373456443</v>
      </c>
      <c r="AD57" s="2"/>
      <c r="AE57" s="2"/>
      <c r="AF57" s="2"/>
      <c r="AG57" s="2"/>
      <c r="AH57" s="2"/>
      <c r="AI57" s="2"/>
      <c r="AJ57" s="2"/>
      <c r="AK57" s="2"/>
    </row>
    <row r="58" spans="2:37" ht="16" hidden="1">
      <c r="B58" s="58"/>
      <c r="C58" s="68"/>
      <c r="D58" s="77"/>
      <c r="E58" s="60">
        <f t="shared" ref="E58" si="18">G58*0.5+I58*0.125+K58*0.125+M58*0.125+O58*0.125</f>
        <v>74.76356024073867</v>
      </c>
      <c r="F58" s="61">
        <f t="shared" ref="F58" si="19">SUM(R58:S58)</f>
        <v>60</v>
      </c>
      <c r="G58" s="60">
        <f>F58*AB58</f>
        <v>74.763560240738656</v>
      </c>
      <c r="H58" s="61">
        <f t="shared" ref="H58" si="20">SUM(T58:U58)</f>
        <v>60</v>
      </c>
      <c r="I58" s="60">
        <f>H58*AB58</f>
        <v>74.763560240738656</v>
      </c>
      <c r="J58" s="61">
        <f t="shared" ref="J58" si="21">SUM(V58:W58)</f>
        <v>60</v>
      </c>
      <c r="K58" s="60">
        <f>J58*AB58</f>
        <v>74.763560240738656</v>
      </c>
      <c r="L58" s="61">
        <f t="shared" ref="L58" si="22">SUM(X58:Y58)</f>
        <v>60</v>
      </c>
      <c r="M58" s="60">
        <f>L58*AB58</f>
        <v>74.763560240738656</v>
      </c>
      <c r="N58" s="61">
        <f t="shared" ref="N58" si="23">SUM(Z58:AA58)</f>
        <v>60</v>
      </c>
      <c r="O58" s="60">
        <f>N58*AB58</f>
        <v>74.763560240738656</v>
      </c>
      <c r="P58" s="48"/>
      <c r="Q58" s="48"/>
      <c r="R58" s="53">
        <v>60</v>
      </c>
      <c r="S58" s="54"/>
      <c r="T58" s="53">
        <v>60</v>
      </c>
      <c r="U58" s="54"/>
      <c r="V58" s="53">
        <v>60</v>
      </c>
      <c r="W58" s="54"/>
      <c r="X58" s="53">
        <v>60</v>
      </c>
      <c r="Y58" s="54"/>
      <c r="Z58" s="53">
        <v>60</v>
      </c>
      <c r="AA58" s="54"/>
      <c r="AB58" s="48">
        <f>F6/D6</f>
        <v>1.2460593373456443</v>
      </c>
      <c r="AD58" s="2"/>
      <c r="AE58" s="2"/>
      <c r="AF58" s="2"/>
      <c r="AG58" s="2"/>
      <c r="AH58" s="2"/>
      <c r="AI58" s="2"/>
      <c r="AJ58" s="2"/>
      <c r="AK58" s="2"/>
    </row>
    <row r="75" spans="2:18"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53:C53"/>
    <mergeCell ref="D53:E53"/>
    <mergeCell ref="B54:C54"/>
    <mergeCell ref="D54:E54"/>
    <mergeCell ref="B43:C43"/>
    <mergeCell ref="D43:E43"/>
    <mergeCell ref="B51:C51"/>
    <mergeCell ref="D51:E51"/>
    <mergeCell ref="B52:C52"/>
    <mergeCell ref="D52:E52"/>
    <mergeCell ref="B40:C40"/>
    <mergeCell ref="D40:E40"/>
    <mergeCell ref="B41:C41"/>
    <mergeCell ref="D41:E41"/>
    <mergeCell ref="B42:C42"/>
    <mergeCell ref="D42:E42"/>
    <mergeCell ref="B30:C30"/>
    <mergeCell ref="D30:E30"/>
    <mergeCell ref="B31:C31"/>
    <mergeCell ref="D31:E31"/>
    <mergeCell ref="B32:C32"/>
    <mergeCell ref="D32:E32"/>
    <mergeCell ref="B20:C20"/>
    <mergeCell ref="D20:E20"/>
    <mergeCell ref="B21:C21"/>
    <mergeCell ref="D21:E21"/>
    <mergeCell ref="B29:C29"/>
    <mergeCell ref="D29:E29"/>
    <mergeCell ref="B11:C11"/>
    <mergeCell ref="D11:E11"/>
    <mergeCell ref="B18:C18"/>
    <mergeCell ref="D18:E18"/>
    <mergeCell ref="B19:C19"/>
    <mergeCell ref="D19:E19"/>
    <mergeCell ref="B8:C8"/>
    <mergeCell ref="D8:E8"/>
    <mergeCell ref="B9:C9"/>
    <mergeCell ref="D9:E9"/>
    <mergeCell ref="B10:C10"/>
    <mergeCell ref="D10:E10"/>
    <mergeCell ref="B2:O2"/>
    <mergeCell ref="B3:I3"/>
    <mergeCell ref="B5:C5"/>
    <mergeCell ref="D5:E5"/>
    <mergeCell ref="B6:C6"/>
    <mergeCell ref="D6:E6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K90"/>
  <sheetViews>
    <sheetView view="pageBreakPreview" zoomScale="83" zoomScaleNormal="91" zoomScaleSheetLayoutView="83" workbookViewId="0">
      <selection activeCell="F7" sqref="F7"/>
    </sheetView>
  </sheetViews>
  <sheetFormatPr baseColWidth="10" defaultColWidth="15.83203125" defaultRowHeight="15"/>
  <cols>
    <col min="1" max="1" width="15.83203125" style="2"/>
    <col min="2" max="2" width="5.5" style="2" bestFit="1" customWidth="1"/>
    <col min="3" max="3" width="13.33203125" style="1" bestFit="1" customWidth="1"/>
    <col min="4" max="4" width="5.83203125" style="1" bestFit="1" customWidth="1"/>
    <col min="5" max="5" width="11.83203125" style="2" customWidth="1"/>
    <col min="6" max="6" width="10.1640625" style="2" bestFit="1" customWidth="1"/>
    <col min="7" max="8" width="13" style="2" bestFit="1" customWidth="1"/>
    <col min="9" max="9" width="8.33203125" style="2" bestFit="1" customWidth="1"/>
    <col min="10" max="10" width="10.33203125" style="2" bestFit="1" customWidth="1"/>
    <col min="11" max="11" width="8.33203125" style="1" bestFit="1" customWidth="1"/>
    <col min="12" max="12" width="10.33203125" style="1" bestFit="1" customWidth="1"/>
    <col min="13" max="13" width="8.33203125" style="1" bestFit="1" customWidth="1"/>
    <col min="14" max="14" width="10.33203125" style="1" bestFit="1" customWidth="1"/>
    <col min="15" max="15" width="8.33203125" style="1" bestFit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138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107" t="s">
        <v>66</v>
      </c>
      <c r="G5" s="107" t="s">
        <v>101</v>
      </c>
      <c r="H5" s="107" t="s">
        <v>102</v>
      </c>
    </row>
    <row r="6" spans="2:37" ht="17">
      <c r="B6" s="124" t="s">
        <v>135</v>
      </c>
      <c r="C6" s="125"/>
      <c r="D6" s="126">
        <v>65.659000000000006</v>
      </c>
      <c r="E6" s="126"/>
      <c r="F6" s="79">
        <v>100</v>
      </c>
      <c r="G6" s="80">
        <f>AVERAGE(E37,E26,E36,E16,E25,E15,E47,E27,E35,E14)</f>
        <v>101.33854460165398</v>
      </c>
      <c r="H6" s="94" t="s">
        <v>137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AVERAGE(E16,E15)</f>
        <v>101.35586895932011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125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10</v>
      </c>
      <c r="E14" s="51">
        <f>G14*0.5+I14*0.125+K14*0.125+M14*0.125+O14*0.125</f>
        <v>101.79526036034662</v>
      </c>
      <c r="F14" s="52">
        <f>SUM(R14:S14)</f>
        <v>66.39</v>
      </c>
      <c r="G14" s="51">
        <f>F14*AB14</f>
        <v>101.11332795199438</v>
      </c>
      <c r="H14" s="98">
        <f>SUM(T14:U14)</f>
        <v>67.283000000000001</v>
      </c>
      <c r="I14" s="99">
        <f>H14*AB14</f>
        <v>102.47338521756346</v>
      </c>
      <c r="J14" s="98">
        <f>SUM(V14:W14)</f>
        <v>67.287999999999997</v>
      </c>
      <c r="K14" s="99">
        <f>J14*AB14</f>
        <v>102.48100031983428</v>
      </c>
      <c r="L14" s="87">
        <f>SUM(X14:Y14)</f>
        <v>67.283000000000001</v>
      </c>
      <c r="M14" s="89">
        <f>L14*AB14</f>
        <v>102.47338521756346</v>
      </c>
      <c r="N14" s="87">
        <f>SUM(Z14:AA14)</f>
        <v>67.287999999999997</v>
      </c>
      <c r="O14" s="89">
        <f>N14*AB14</f>
        <v>102.48100031983428</v>
      </c>
      <c r="P14" s="48"/>
      <c r="Q14" s="48"/>
      <c r="R14" s="53">
        <v>60</v>
      </c>
      <c r="S14" s="54">
        <v>6.39</v>
      </c>
      <c r="T14" s="53">
        <v>60</v>
      </c>
      <c r="U14" s="97">
        <v>7.2830000000000004</v>
      </c>
      <c r="V14" s="53">
        <v>60</v>
      </c>
      <c r="W14" s="97">
        <v>7.2880000000000003</v>
      </c>
      <c r="X14" s="104">
        <v>60</v>
      </c>
      <c r="Y14" s="97">
        <v>7.2830000000000004</v>
      </c>
      <c r="Z14" s="104">
        <v>60</v>
      </c>
      <c r="AA14" s="97">
        <v>7.2880000000000003</v>
      </c>
      <c r="AB14" s="48">
        <f>F6/D6</f>
        <v>1.5230204541646992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6</v>
      </c>
      <c r="E15" s="56">
        <f>G15*0.5+I15*0.125+K15*0.125+M15*0.125+O15*0.125</f>
        <v>101.5306355564355</v>
      </c>
      <c r="F15" s="57">
        <f>SUM(R15:S15)</f>
        <v>66.305000000000007</v>
      </c>
      <c r="G15" s="56">
        <f>F15*AB15</f>
        <v>100.98387121339039</v>
      </c>
      <c r="H15" s="57">
        <f>SUM(T15:U15)</f>
        <v>67.022999999999996</v>
      </c>
      <c r="I15" s="56">
        <f>H15*AB15</f>
        <v>102.07739989948062</v>
      </c>
      <c r="J15" s="57">
        <f>SUM(V15:W15)</f>
        <v>67.022999999999996</v>
      </c>
      <c r="K15" s="56">
        <f>J15*AB15</f>
        <v>102.07739989948062</v>
      </c>
      <c r="L15" s="86">
        <f>SUM(X15:Y15)</f>
        <v>67.022999999999996</v>
      </c>
      <c r="M15" s="91">
        <f>L15*AB15</f>
        <v>102.07739989948062</v>
      </c>
      <c r="N15" s="86">
        <f>SUM(Z15:AA15)</f>
        <v>67.022999999999996</v>
      </c>
      <c r="O15" s="91">
        <f>N15*AB15</f>
        <v>102.07739989948062</v>
      </c>
      <c r="P15" s="48"/>
      <c r="Q15" s="48"/>
      <c r="R15" s="53">
        <v>60</v>
      </c>
      <c r="S15" s="54">
        <v>6.3049999999999997</v>
      </c>
      <c r="T15" s="53">
        <v>60</v>
      </c>
      <c r="U15" s="54">
        <v>7.0229999999999997</v>
      </c>
      <c r="V15" s="53">
        <v>60</v>
      </c>
      <c r="W15" s="97">
        <v>7.0229999999999997</v>
      </c>
      <c r="X15" s="104">
        <v>60</v>
      </c>
      <c r="Y15" s="97">
        <v>7.0229999999999997</v>
      </c>
      <c r="Z15" s="104">
        <v>60</v>
      </c>
      <c r="AA15" s="97">
        <v>7.0229999999999997</v>
      </c>
      <c r="AB15" s="48">
        <f>F6/D6</f>
        <v>1.5230204541646992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4</v>
      </c>
      <c r="C16" s="65" t="s">
        <v>132</v>
      </c>
      <c r="D16" s="76">
        <v>4</v>
      </c>
      <c r="E16" s="66">
        <f>G16*0.5+I16*0.125+K16*0.125+M16*0.125+O16*0.125</f>
        <v>101.18110236220473</v>
      </c>
      <c r="F16" s="67">
        <f>SUM(R16:S16)</f>
        <v>66.051000000000002</v>
      </c>
      <c r="G16" s="66">
        <f>F16*AB16</f>
        <v>100.59702401803256</v>
      </c>
      <c r="H16" s="67">
        <f>SUM(T16:U16)</f>
        <v>66.745000000000005</v>
      </c>
      <c r="I16" s="66">
        <f>H16*AB16</f>
        <v>101.65400021322286</v>
      </c>
      <c r="J16" s="67">
        <f>SUM(V16:W16)</f>
        <v>66.891000000000005</v>
      </c>
      <c r="K16" s="66">
        <f>J16*AB16</f>
        <v>101.8763611995309</v>
      </c>
      <c r="L16" s="113">
        <f>SUM(X16:Y16)</f>
        <v>66.745000000000005</v>
      </c>
      <c r="M16" s="114">
        <f>L16*AB16</f>
        <v>101.65400021322286</v>
      </c>
      <c r="N16" s="113">
        <f>SUM(Z16:AA16)</f>
        <v>66.891000000000005</v>
      </c>
      <c r="O16" s="114">
        <f>N16*AB16</f>
        <v>101.8763611995309</v>
      </c>
      <c r="P16" s="48"/>
      <c r="Q16" s="48"/>
      <c r="R16" s="53">
        <v>60</v>
      </c>
      <c r="S16" s="54">
        <v>6.0510000000000002</v>
      </c>
      <c r="T16" s="53">
        <v>60</v>
      </c>
      <c r="U16" s="54">
        <v>6.7450000000000001</v>
      </c>
      <c r="V16" s="53">
        <v>60</v>
      </c>
      <c r="W16" s="97">
        <v>6.891</v>
      </c>
      <c r="X16" s="104">
        <v>60</v>
      </c>
      <c r="Y16" s="97">
        <v>6.7450000000000001</v>
      </c>
      <c r="Z16" s="104">
        <v>60</v>
      </c>
      <c r="AA16" s="97">
        <v>6.891</v>
      </c>
      <c r="AB16" s="48">
        <f>F6/D6</f>
        <v>1.5230204541646992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AVERAGE(E26,E25)</f>
        <v>101.1100915335293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125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Y23" s="106"/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14</v>
      </c>
      <c r="E24" s="51">
        <f>G24*0.5+I24*0.125+K24*0.125+M24*0.125+O24*0.125</f>
        <v>102.48480787096968</v>
      </c>
      <c r="F24" s="52">
        <f>SUM(R24:S24)</f>
        <v>66.567000000000007</v>
      </c>
      <c r="G24" s="51">
        <f>F24*AB24</f>
        <v>101.38290257238154</v>
      </c>
      <c r="H24" s="52">
        <f>SUM(T24:U24)</f>
        <v>67.882999999999996</v>
      </c>
      <c r="I24" s="51">
        <f>H24*AB24</f>
        <v>103.38719749006228</v>
      </c>
      <c r="J24" s="52">
        <f>SUM(V24:W24)</f>
        <v>68.144999999999996</v>
      </c>
      <c r="K24" s="51">
        <f>J24*AB24</f>
        <v>103.78622884905342</v>
      </c>
      <c r="L24" s="87">
        <f>SUM(X24:Y24)</f>
        <v>67.882999999999996</v>
      </c>
      <c r="M24" s="89">
        <f>L24*AB24</f>
        <v>103.38719749006228</v>
      </c>
      <c r="N24" s="87">
        <f>SUM(Z24:AA24)</f>
        <v>68.144999999999996</v>
      </c>
      <c r="O24" s="89">
        <f>N24*AB24</f>
        <v>103.78622884905342</v>
      </c>
      <c r="P24" s="48"/>
      <c r="Q24" s="48"/>
      <c r="R24" s="53">
        <v>60</v>
      </c>
      <c r="S24" s="54">
        <v>6.5670000000000002</v>
      </c>
      <c r="T24" s="53">
        <v>60</v>
      </c>
      <c r="U24" s="54">
        <v>7.883</v>
      </c>
      <c r="V24" s="53">
        <v>60</v>
      </c>
      <c r="W24" s="97">
        <v>8.1449999999999996</v>
      </c>
      <c r="X24" s="104">
        <v>60</v>
      </c>
      <c r="Y24" s="97">
        <v>7.883</v>
      </c>
      <c r="Z24" s="104">
        <v>60</v>
      </c>
      <c r="AA24" s="97">
        <v>8.1449999999999996</v>
      </c>
      <c r="AB24" s="48">
        <f>F6/D6</f>
        <v>1.5230204541646992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45</v>
      </c>
      <c r="C25" s="36" t="s">
        <v>131</v>
      </c>
      <c r="D25" s="74">
        <v>5</v>
      </c>
      <c r="E25" s="56">
        <f t="shared" ref="E25:E27" si="0">G25*0.5+I25*0.125+K25*0.125+M25*0.125+O25*0.125</f>
        <v>101.40270183828569</v>
      </c>
      <c r="F25" s="57">
        <f t="shared" ref="F25:F27" si="1">SUM(R25:S25)</f>
        <v>66.137</v>
      </c>
      <c r="G25" s="56">
        <f>F25*AB25</f>
        <v>100.72800377709072</v>
      </c>
      <c r="H25" s="100">
        <f t="shared" ref="H25:H27" si="2">SUM(T25:U25)</f>
        <v>66.866</v>
      </c>
      <c r="I25" s="101">
        <f>H25*AB25</f>
        <v>101.83828568817678</v>
      </c>
      <c r="J25" s="100">
        <f t="shared" ref="J25:J27" si="3">SUM(V25:W25)</f>
        <v>67.180000000000007</v>
      </c>
      <c r="K25" s="101">
        <f>J25*AB25</f>
        <v>102.31651411078451</v>
      </c>
      <c r="L25" s="86">
        <f t="shared" ref="L25:L27" si="4">SUM(X25:Y25)</f>
        <v>66.866</v>
      </c>
      <c r="M25" s="91">
        <f>L25*AB25</f>
        <v>101.83828568817678</v>
      </c>
      <c r="N25" s="86">
        <f t="shared" ref="N25:N27" si="5">SUM(Z25:AA25)</f>
        <v>67.180000000000007</v>
      </c>
      <c r="O25" s="91">
        <f>N25*AB25</f>
        <v>102.31651411078451</v>
      </c>
      <c r="P25" s="48"/>
      <c r="Q25" s="48"/>
      <c r="R25" s="53">
        <v>60</v>
      </c>
      <c r="S25" s="54">
        <v>6.1369999999999996</v>
      </c>
      <c r="T25" s="53">
        <v>60</v>
      </c>
      <c r="U25" s="97">
        <v>6.8659999999999997</v>
      </c>
      <c r="V25" s="53">
        <v>60</v>
      </c>
      <c r="W25" s="97">
        <v>7.18</v>
      </c>
      <c r="X25" s="104">
        <v>60</v>
      </c>
      <c r="Y25" s="97">
        <v>6.8659999999999997</v>
      </c>
      <c r="Z25" s="104">
        <v>60</v>
      </c>
      <c r="AA25" s="97">
        <v>7.18</v>
      </c>
      <c r="AB25" s="48">
        <f>F6/D6</f>
        <v>1.5230204541646992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2</v>
      </c>
      <c r="E26" s="51">
        <f t="shared" si="0"/>
        <v>100.81748122877289</v>
      </c>
      <c r="F26" s="52">
        <f t="shared" si="1"/>
        <v>65.659000000000006</v>
      </c>
      <c r="G26" s="51">
        <f>F26*AB26</f>
        <v>100</v>
      </c>
      <c r="H26" s="98">
        <f t="shared" si="2"/>
        <v>66.637</v>
      </c>
      <c r="I26" s="99">
        <f>H26*AB26</f>
        <v>101.48951400417306</v>
      </c>
      <c r="J26" s="98">
        <f t="shared" si="3"/>
        <v>66.828000000000003</v>
      </c>
      <c r="K26" s="99">
        <f>J26*AB26</f>
        <v>101.78041091091852</v>
      </c>
      <c r="L26" s="87">
        <f t="shared" si="4"/>
        <v>66.637</v>
      </c>
      <c r="M26" s="89">
        <f>L26*AB26</f>
        <v>101.48951400417306</v>
      </c>
      <c r="N26" s="87">
        <f t="shared" si="5"/>
        <v>66.828000000000003</v>
      </c>
      <c r="O26" s="89">
        <f>N26*AB26</f>
        <v>101.78041091091852</v>
      </c>
      <c r="P26" s="48"/>
      <c r="Q26" s="48"/>
      <c r="R26" s="53">
        <v>60</v>
      </c>
      <c r="S26" s="54">
        <v>5.6589999999999998</v>
      </c>
      <c r="T26" s="53">
        <v>60</v>
      </c>
      <c r="U26" s="97">
        <v>6.6369999999999996</v>
      </c>
      <c r="V26" s="53">
        <v>60</v>
      </c>
      <c r="W26" s="97">
        <v>6.8280000000000003</v>
      </c>
      <c r="X26" s="104">
        <v>60</v>
      </c>
      <c r="Y26" s="97">
        <v>6.6369999999999996</v>
      </c>
      <c r="Z26" s="104">
        <v>60</v>
      </c>
      <c r="AA26" s="97">
        <v>6.8280000000000003</v>
      </c>
      <c r="AB26" s="48">
        <f>F6/D6</f>
        <v>1.5230204541646992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10</v>
      </c>
      <c r="C27" s="59" t="s">
        <v>121</v>
      </c>
      <c r="D27" s="75">
        <v>8</v>
      </c>
      <c r="E27" s="60">
        <f t="shared" si="0"/>
        <v>101.61211715073331</v>
      </c>
      <c r="F27" s="61">
        <f t="shared" si="1"/>
        <v>66.138999999999996</v>
      </c>
      <c r="G27" s="60">
        <f>F27*AB27</f>
        <v>100.73104981799904</v>
      </c>
      <c r="H27" s="61">
        <f t="shared" si="2"/>
        <v>67.245000000000005</v>
      </c>
      <c r="I27" s="60">
        <f>H27*AB27</f>
        <v>102.41551044030521</v>
      </c>
      <c r="J27" s="61">
        <f t="shared" si="3"/>
        <v>67.346999999999994</v>
      </c>
      <c r="K27" s="60">
        <f>J27*AB27</f>
        <v>102.57085852662999</v>
      </c>
      <c r="L27" s="88">
        <f t="shared" si="4"/>
        <v>67.245000000000005</v>
      </c>
      <c r="M27" s="90">
        <f>L27*AB27</f>
        <v>102.41551044030521</v>
      </c>
      <c r="N27" s="88">
        <f t="shared" si="5"/>
        <v>67.346999999999994</v>
      </c>
      <c r="O27" s="90">
        <f>N27*AB27</f>
        <v>102.57085852662999</v>
      </c>
      <c r="P27" s="48"/>
      <c r="Q27" s="48"/>
      <c r="R27" s="53">
        <v>60</v>
      </c>
      <c r="S27" s="54">
        <v>6.1390000000000002</v>
      </c>
      <c r="T27" s="53">
        <v>60</v>
      </c>
      <c r="U27" s="54">
        <v>7.2450000000000001</v>
      </c>
      <c r="V27" s="53">
        <v>60</v>
      </c>
      <c r="W27" s="97">
        <v>7.3470000000000004</v>
      </c>
      <c r="X27" s="104">
        <v>60</v>
      </c>
      <c r="Y27" s="97">
        <v>7.2450000000000001</v>
      </c>
      <c r="Z27" s="104">
        <v>60</v>
      </c>
      <c r="AA27" s="97">
        <v>7.3470000000000004</v>
      </c>
      <c r="AB27" s="48">
        <f>F6/D6</f>
        <v>1.5230204541646992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90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AVERAGE(E36,E37)</f>
        <v>100.90048584352488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125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9</v>
      </c>
      <c r="E35" s="51">
        <f>G35*0.5+I35*0.125+K35*0.125+M35*0.125+O35*0.125</f>
        <v>101.68712590810092</v>
      </c>
      <c r="F35" s="52">
        <f>SUM(R35:S35)</f>
        <v>66.325999999999993</v>
      </c>
      <c r="G35" s="51">
        <f>F35*AB35</f>
        <v>101.01585464292783</v>
      </c>
      <c r="H35" s="52">
        <f>SUM(T35:U35)</f>
        <v>67.186000000000007</v>
      </c>
      <c r="I35" s="51">
        <f>H35*AB35</f>
        <v>102.32565223350949</v>
      </c>
      <c r="J35" s="52">
        <f>SUM(V35:W35)</f>
        <v>67.228999999999999</v>
      </c>
      <c r="K35" s="51">
        <f>J35*AB35</f>
        <v>102.39114211303857</v>
      </c>
      <c r="L35" s="87">
        <f>SUM(X35:Y35)</f>
        <v>67.186000000000007</v>
      </c>
      <c r="M35" s="89">
        <f>L35*AB35</f>
        <v>102.32565223350949</v>
      </c>
      <c r="N35" s="87">
        <f>SUM(Z35:AA35)</f>
        <v>67.228999999999999</v>
      </c>
      <c r="O35" s="89">
        <f>N35*AB35</f>
        <v>102.39114211303857</v>
      </c>
      <c r="P35" s="48"/>
      <c r="Q35" s="48"/>
      <c r="R35" s="53">
        <v>60</v>
      </c>
      <c r="S35" s="54">
        <v>6.3259999999999996</v>
      </c>
      <c r="T35" s="53">
        <v>60</v>
      </c>
      <c r="U35" s="54">
        <v>7.1859999999999999</v>
      </c>
      <c r="V35" s="53">
        <v>60</v>
      </c>
      <c r="W35" s="97">
        <v>7.2290000000000001</v>
      </c>
      <c r="X35" s="104">
        <v>60</v>
      </c>
      <c r="Y35" s="97">
        <v>7.1859999999999999</v>
      </c>
      <c r="Z35" s="104">
        <v>60</v>
      </c>
      <c r="AA35" s="97">
        <v>7.2290000000000001</v>
      </c>
      <c r="AB35" s="48">
        <f>F6/D6</f>
        <v>1.5230204541646992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3</v>
      </c>
      <c r="E36" s="56">
        <f t="shared" ref="E36:E37" si="6">G36*0.5+I36*0.125+K36*0.125+M36*0.125+O36*0.125</f>
        <v>101.10076303324753</v>
      </c>
      <c r="F36" s="57">
        <f t="shared" ref="F36:F37" si="7">SUM(R36:S36)</f>
        <v>66.037999999999997</v>
      </c>
      <c r="G36" s="56">
        <f>F36*AB36</f>
        <v>100.5772247521284</v>
      </c>
      <c r="H36" s="100">
        <f t="shared" ref="H36:H37" si="8">SUM(T36:U36)</f>
        <v>66.626000000000005</v>
      </c>
      <c r="I36" s="101">
        <f>H36*AB36</f>
        <v>101.47276077917726</v>
      </c>
      <c r="J36" s="100">
        <f t="shared" ref="J36:J37" si="9">SUM(V36:W36)</f>
        <v>66.825000000000003</v>
      </c>
      <c r="K36" s="101">
        <f>J36*AB36</f>
        <v>101.77584184955603</v>
      </c>
      <c r="L36" s="86">
        <f t="shared" ref="L36:L37" si="10">SUM(X36:Y36)</f>
        <v>66.626000000000005</v>
      </c>
      <c r="M36" s="91">
        <f>L36*AB36</f>
        <v>101.47276077917726</v>
      </c>
      <c r="N36" s="86">
        <f t="shared" ref="N36:N37" si="11">SUM(Z36:AA36)</f>
        <v>66.825000000000003</v>
      </c>
      <c r="O36" s="91">
        <f>N36*AB36</f>
        <v>101.77584184955603</v>
      </c>
      <c r="P36" s="48"/>
      <c r="Q36" s="48"/>
      <c r="R36" s="53">
        <v>60</v>
      </c>
      <c r="S36" s="54">
        <v>6.0380000000000003</v>
      </c>
      <c r="T36" s="53">
        <v>60</v>
      </c>
      <c r="U36" s="97">
        <v>6.6260000000000003</v>
      </c>
      <c r="V36" s="53">
        <v>60</v>
      </c>
      <c r="W36" s="97">
        <v>6.8250000000000002</v>
      </c>
      <c r="X36" s="104">
        <v>60</v>
      </c>
      <c r="Y36" s="97">
        <v>6.6260000000000003</v>
      </c>
      <c r="Z36" s="104">
        <v>60</v>
      </c>
      <c r="AA36" s="97">
        <v>6.8250000000000002</v>
      </c>
      <c r="AB36" s="48">
        <f>F6/D6</f>
        <v>1.5230204541646992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16</v>
      </c>
      <c r="C37" s="50" t="s">
        <v>109</v>
      </c>
      <c r="D37" s="50">
        <v>1</v>
      </c>
      <c r="E37" s="51">
        <f t="shared" si="6"/>
        <v>100.70020865380222</v>
      </c>
      <c r="F37" s="52">
        <f t="shared" si="7"/>
        <v>65.793000000000006</v>
      </c>
      <c r="G37" s="51">
        <f>F37*AB37</f>
        <v>100.20408474085806</v>
      </c>
      <c r="H37" s="52">
        <f t="shared" si="8"/>
        <v>66.349999999999994</v>
      </c>
      <c r="I37" s="51">
        <f>H37*AB37</f>
        <v>101.05240713382778</v>
      </c>
      <c r="J37" s="52">
        <f t="shared" si="9"/>
        <v>66.539000000000001</v>
      </c>
      <c r="K37" s="51">
        <f>J37*AB37</f>
        <v>101.34025799966493</v>
      </c>
      <c r="L37" s="87">
        <f t="shared" si="10"/>
        <v>66.349999999999994</v>
      </c>
      <c r="M37" s="89">
        <f>L37*AB37</f>
        <v>101.05240713382778</v>
      </c>
      <c r="N37" s="87">
        <f t="shared" si="11"/>
        <v>66.539000000000001</v>
      </c>
      <c r="O37" s="89">
        <f>N37*AB37</f>
        <v>101.34025799966493</v>
      </c>
      <c r="P37" s="48"/>
      <c r="Q37" s="48"/>
      <c r="R37" s="53">
        <v>60</v>
      </c>
      <c r="S37" s="54">
        <v>5.7930000000000001</v>
      </c>
      <c r="T37" s="53">
        <v>60</v>
      </c>
      <c r="U37" s="54">
        <v>6.35</v>
      </c>
      <c r="V37" s="53">
        <v>60</v>
      </c>
      <c r="W37" s="97">
        <v>6.5389999999999997</v>
      </c>
      <c r="X37" s="104">
        <v>60</v>
      </c>
      <c r="Y37" s="97">
        <v>6.35</v>
      </c>
      <c r="Z37" s="104">
        <v>60</v>
      </c>
      <c r="AA37" s="97">
        <v>6.5389999999999997</v>
      </c>
      <c r="AB37" s="48">
        <f>F6/D6</f>
        <v>1.5230204541646992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18</v>
      </c>
      <c r="C38" s="59" t="s">
        <v>128</v>
      </c>
      <c r="D38" s="59"/>
      <c r="E38" s="90" t="s">
        <v>136</v>
      </c>
      <c r="F38" s="111" t="s">
        <v>136</v>
      </c>
      <c r="G38" s="112" t="s">
        <v>136</v>
      </c>
      <c r="H38" s="111" t="s">
        <v>136</v>
      </c>
      <c r="I38" s="112" t="s">
        <v>136</v>
      </c>
      <c r="J38" s="111" t="s">
        <v>136</v>
      </c>
      <c r="K38" s="112" t="s">
        <v>136</v>
      </c>
      <c r="L38" s="111" t="s">
        <v>136</v>
      </c>
      <c r="M38" s="112" t="s">
        <v>136</v>
      </c>
      <c r="N38" s="111" t="s">
        <v>136</v>
      </c>
      <c r="O38" s="112" t="s">
        <v>136</v>
      </c>
      <c r="P38" s="48"/>
      <c r="Q38" s="48"/>
      <c r="R38" s="53">
        <v>60</v>
      </c>
      <c r="S38" s="54"/>
      <c r="T38" s="53">
        <v>60</v>
      </c>
      <c r="U38" s="54"/>
      <c r="V38" s="53">
        <v>60</v>
      </c>
      <c r="W38" s="97"/>
      <c r="X38" s="104">
        <v>60</v>
      </c>
      <c r="Y38" s="97"/>
      <c r="Z38" s="104">
        <v>60</v>
      </c>
      <c r="AA38" s="97"/>
      <c r="AB38" s="48">
        <f>F6/D6</f>
        <v>1.5230204541646992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40" t="s">
        <v>95</v>
      </c>
      <c r="E40" s="141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AVERAGE(E47,E46)</f>
        <v>101.69950044929102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125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33</v>
      </c>
      <c r="C46" s="50" t="s">
        <v>87</v>
      </c>
      <c r="D46" s="73">
        <v>11</v>
      </c>
      <c r="E46" s="51">
        <f>G46*0.5+I46*0.125+K46*0.125+M46*0.125+O46*0.125</f>
        <v>101.84095097397157</v>
      </c>
      <c r="F46" s="52">
        <f>SUM(R46:S46)</f>
        <v>66.447000000000003</v>
      </c>
      <c r="G46" s="51">
        <f>F46*AB46</f>
        <v>101.20014011788177</v>
      </c>
      <c r="H46" s="98">
        <f>SUM(T46:U46)</f>
        <v>67.164000000000001</v>
      </c>
      <c r="I46" s="99">
        <f>H46*AB46</f>
        <v>102.29214578351787</v>
      </c>
      <c r="J46" s="98">
        <f>SUM(V46:W46)</f>
        <v>67.412999999999997</v>
      </c>
      <c r="K46" s="99">
        <f>J46*AB46</f>
        <v>102.67137787660486</v>
      </c>
      <c r="L46" s="87">
        <f>SUM(X46:Y46)</f>
        <v>67.164000000000001</v>
      </c>
      <c r="M46" s="89">
        <f>L46*AB46</f>
        <v>102.29214578351787</v>
      </c>
      <c r="N46" s="87">
        <f>SUM(Z46:AA46)</f>
        <v>67.412999999999997</v>
      </c>
      <c r="O46" s="89">
        <f>N46*AB46</f>
        <v>102.67137787660486</v>
      </c>
      <c r="P46" s="48"/>
      <c r="Q46" s="48"/>
      <c r="R46" s="53">
        <v>60</v>
      </c>
      <c r="S46" s="54">
        <v>6.4470000000000001</v>
      </c>
      <c r="T46" s="53">
        <v>60</v>
      </c>
      <c r="U46" s="97">
        <v>7.1639999999999997</v>
      </c>
      <c r="V46" s="53">
        <v>60</v>
      </c>
      <c r="W46" s="97">
        <v>7.4130000000000003</v>
      </c>
      <c r="X46" s="104">
        <v>60</v>
      </c>
      <c r="Y46" s="97">
        <v>7.1639999999999997</v>
      </c>
      <c r="Z46" s="104">
        <v>60</v>
      </c>
      <c r="AA46" s="97">
        <v>7.4130000000000003</v>
      </c>
      <c r="AB46" s="48">
        <f>F6/D6</f>
        <v>1.5230204541646992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55</v>
      </c>
      <c r="C47" s="36" t="s">
        <v>122</v>
      </c>
      <c r="D47" s="74">
        <v>7</v>
      </c>
      <c r="E47" s="56">
        <f>G47*0.5+I47*0.125+K47*0.125+M47*0.125+O47*0.125</f>
        <v>101.55804992461047</v>
      </c>
      <c r="F47" s="57">
        <f>SUM(R47:S47)</f>
        <v>66.346999999999994</v>
      </c>
      <c r="G47" s="56">
        <f>F47*AB47</f>
        <v>101.0478380724653</v>
      </c>
      <c r="H47" s="100">
        <f>SUM(T47:U47)</f>
        <v>66.790999999999997</v>
      </c>
      <c r="I47" s="101">
        <f>H47*AB47</f>
        <v>101.72405915411441</v>
      </c>
      <c r="J47" s="100">
        <f>SUM(V47:W47)</f>
        <v>67.242999999999995</v>
      </c>
      <c r="K47" s="101">
        <f>J47*AB47</f>
        <v>102.41246439939687</v>
      </c>
      <c r="L47" s="86">
        <f>SUM(X47:Y47)</f>
        <v>66.790999999999997</v>
      </c>
      <c r="M47" s="91">
        <f>L47*AB47</f>
        <v>101.72405915411441</v>
      </c>
      <c r="N47" s="86">
        <f>SUM(Z47:AA47)</f>
        <v>67.242999999999995</v>
      </c>
      <c r="O47" s="91">
        <f>N47*AB47</f>
        <v>102.41246439939687</v>
      </c>
      <c r="P47" s="48"/>
      <c r="Q47" s="48"/>
      <c r="R47" s="53">
        <v>60</v>
      </c>
      <c r="S47" s="54">
        <v>6.3470000000000004</v>
      </c>
      <c r="T47" s="53">
        <v>60</v>
      </c>
      <c r="U47" s="97">
        <v>6.7910000000000004</v>
      </c>
      <c r="V47" s="53">
        <v>60</v>
      </c>
      <c r="W47" s="97">
        <v>7.2430000000000003</v>
      </c>
      <c r="X47" s="104">
        <v>60</v>
      </c>
      <c r="Y47" s="97">
        <v>6.7910000000000004</v>
      </c>
      <c r="Z47" s="104">
        <v>60</v>
      </c>
      <c r="AA47" s="97">
        <v>7.2430000000000003</v>
      </c>
      <c r="AB47" s="48">
        <f>F6/D6</f>
        <v>1.5230204541646992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12</v>
      </c>
      <c r="E48" s="51">
        <f t="shared" ref="E48:E49" si="12">G48*0.5+I48*0.125+K48*0.125+M48*0.125+O48*0.125</f>
        <v>101.91595973133917</v>
      </c>
      <c r="F48" s="52">
        <f t="shared" ref="F48:F49" si="13">SUM(R48:S48)</f>
        <v>66.484999999999999</v>
      </c>
      <c r="G48" s="51">
        <f>F48*AB48</f>
        <v>101.25801489514002</v>
      </c>
      <c r="H48" s="98">
        <f t="shared" ref="H48:H49" si="14">SUM(T48:U48)</f>
        <v>67.186000000000007</v>
      </c>
      <c r="I48" s="99">
        <f>H48*AB48</f>
        <v>102.32565223350949</v>
      </c>
      <c r="J48" s="98">
        <f t="shared" ref="J48:J49" si="15">SUM(V48:W48)</f>
        <v>67.512</v>
      </c>
      <c r="K48" s="99">
        <f>J48*AB48</f>
        <v>102.82215690156717</v>
      </c>
      <c r="L48" s="87">
        <f t="shared" ref="L48:L49" si="16">SUM(X48:Y48)</f>
        <v>67.186000000000007</v>
      </c>
      <c r="M48" s="89">
        <f>L48*AB48</f>
        <v>102.32565223350949</v>
      </c>
      <c r="N48" s="87">
        <f t="shared" ref="N48:N49" si="17">SUM(Z48:AA48)</f>
        <v>67.512</v>
      </c>
      <c r="O48" s="89">
        <f>N48*AB48</f>
        <v>102.82215690156717</v>
      </c>
      <c r="P48" s="48"/>
      <c r="Q48" s="48"/>
      <c r="R48" s="53">
        <v>60</v>
      </c>
      <c r="S48" s="54">
        <v>6.4850000000000003</v>
      </c>
      <c r="T48" s="53">
        <v>60</v>
      </c>
      <c r="U48" s="97">
        <v>7.1859999999999999</v>
      </c>
      <c r="V48" s="53">
        <v>60</v>
      </c>
      <c r="W48" s="97">
        <v>7.5119999999999996</v>
      </c>
      <c r="X48" s="104">
        <v>60</v>
      </c>
      <c r="Y48" s="97">
        <v>7.1859999999999999</v>
      </c>
      <c r="Z48" s="104">
        <v>60</v>
      </c>
      <c r="AA48" s="97">
        <v>7.5119999999999996</v>
      </c>
      <c r="AB48" s="48">
        <f>F6/D6</f>
        <v>1.5230204541646992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77</v>
      </c>
      <c r="C49" s="59" t="s">
        <v>133</v>
      </c>
      <c r="D49" s="75">
        <v>13</v>
      </c>
      <c r="E49" s="60">
        <f t="shared" si="12"/>
        <v>102.05074704153274</v>
      </c>
      <c r="F49" s="61">
        <f t="shared" si="13"/>
        <v>66.5</v>
      </c>
      <c r="G49" s="60">
        <f>F49*AB49</f>
        <v>101.28086020195249</v>
      </c>
      <c r="H49" s="102">
        <f t="shared" si="14"/>
        <v>67.507999999999996</v>
      </c>
      <c r="I49" s="103">
        <f>H49*AB49</f>
        <v>102.81606481975051</v>
      </c>
      <c r="J49" s="102">
        <f t="shared" si="15"/>
        <v>67.513999999999996</v>
      </c>
      <c r="K49" s="103">
        <f>J49*AB49</f>
        <v>102.8252029424755</v>
      </c>
      <c r="L49" s="88">
        <f t="shared" si="16"/>
        <v>67.507999999999996</v>
      </c>
      <c r="M49" s="90">
        <f>L49*AB49</f>
        <v>102.81606481975051</v>
      </c>
      <c r="N49" s="88">
        <f t="shared" si="17"/>
        <v>67.513999999999996</v>
      </c>
      <c r="O49" s="90">
        <f>N49*AB49</f>
        <v>102.8252029424755</v>
      </c>
      <c r="P49" s="48"/>
      <c r="Q49" s="48"/>
      <c r="R49" s="53">
        <v>60</v>
      </c>
      <c r="S49" s="54">
        <v>6.5</v>
      </c>
      <c r="T49" s="53">
        <v>60</v>
      </c>
      <c r="U49" s="97">
        <v>7.508</v>
      </c>
      <c r="V49" s="53">
        <v>60</v>
      </c>
      <c r="W49" s="97">
        <v>7.5140000000000002</v>
      </c>
      <c r="X49" s="104">
        <v>60</v>
      </c>
      <c r="Y49" s="97">
        <v>7.508</v>
      </c>
      <c r="Z49" s="104">
        <v>60</v>
      </c>
      <c r="AA49" s="97">
        <v>7.5140000000000002</v>
      </c>
      <c r="AB49" s="48">
        <f>F6/D6</f>
        <v>1.5230204541646992</v>
      </c>
      <c r="AD49" s="2"/>
      <c r="AE49" s="2"/>
      <c r="AF49" s="2"/>
      <c r="AG49" s="2"/>
      <c r="AH49" s="2"/>
      <c r="AI49" s="2"/>
      <c r="AJ49" s="2"/>
      <c r="AK49" s="2"/>
    </row>
    <row r="50" spans="2:37" ht="17" customHeight="1" thickBot="1">
      <c r="B50" s="62"/>
      <c r="C50" s="62"/>
      <c r="D50" s="63"/>
      <c r="E50" s="1"/>
      <c r="F50" s="1"/>
      <c r="G50" s="1"/>
      <c r="H50" s="1"/>
      <c r="I50" s="1"/>
      <c r="J50" s="1"/>
      <c r="W50" s="105"/>
      <c r="X50" s="105"/>
      <c r="Y50" s="105"/>
      <c r="Z50" s="105"/>
      <c r="AA50" s="105"/>
      <c r="AD50" s="2"/>
      <c r="AE50" s="2"/>
      <c r="AF50" s="2"/>
      <c r="AG50" s="2"/>
      <c r="AH50" s="2"/>
      <c r="AI50" s="2"/>
      <c r="AJ50" s="2"/>
      <c r="AK50" s="2"/>
    </row>
    <row r="51" spans="2:37" ht="17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thickBot="1">
      <c r="B53" s="131" t="s">
        <v>91</v>
      </c>
      <c r="C53" s="132"/>
      <c r="D53" s="128">
        <f>AVERAGE(E57,E58)</f>
        <v>105.36179350888682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thickBot="1">
      <c r="B54" s="131" t="s">
        <v>92</v>
      </c>
      <c r="C54" s="132"/>
      <c r="D54" s="122" t="s">
        <v>125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customHeight="1">
      <c r="B55" s="115"/>
      <c r="C55" s="115"/>
      <c r="D55" s="63"/>
      <c r="E55" s="1"/>
      <c r="F55" s="1"/>
      <c r="G55" s="1"/>
      <c r="H55" s="1"/>
      <c r="I55" s="1"/>
      <c r="J55" s="1"/>
      <c r="W55" s="105"/>
      <c r="X55" s="105"/>
      <c r="Y55" s="105"/>
      <c r="Z55" s="105"/>
      <c r="AA55" s="105"/>
      <c r="AD55" s="2"/>
      <c r="AE55" s="2"/>
      <c r="AF55" s="2"/>
      <c r="AG55" s="2"/>
      <c r="AH55" s="2"/>
      <c r="AI55" s="2"/>
      <c r="AJ55" s="2"/>
      <c r="AK55" s="2"/>
    </row>
    <row r="56" spans="2:37" ht="17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>
      <c r="B57" s="49">
        <v>99</v>
      </c>
      <c r="C57" s="50" t="s">
        <v>114</v>
      </c>
      <c r="D57" s="73">
        <v>15</v>
      </c>
      <c r="E57" s="109">
        <f t="shared" ref="E57" si="18">G57*0.5+I57*0.125+K57*0.125+M57*0.125+O57*0.125</f>
        <v>104.99664935500083</v>
      </c>
      <c r="F57" s="110">
        <f t="shared" ref="F57" si="19">SUM(R57:S57)</f>
        <v>68.989999999999995</v>
      </c>
      <c r="G57" s="109">
        <f>F57*AB57</f>
        <v>105.0731811328226</v>
      </c>
      <c r="H57" s="110">
        <f t="shared" ref="H57" si="20">SUM(T57:U57)</f>
        <v>68.816000000000003</v>
      </c>
      <c r="I57" s="109">
        <f>H57*AB57</f>
        <v>104.80817557379794</v>
      </c>
      <c r="J57" s="110">
        <f t="shared" ref="J57" si="21">SUM(V57:W57)</f>
        <v>68.962999999999994</v>
      </c>
      <c r="K57" s="109">
        <f>J57*AB57</f>
        <v>105.03205958056014</v>
      </c>
      <c r="L57" s="92">
        <f t="shared" ref="L57" si="22">SUM(X57:Y57)</f>
        <v>68.816000000000003</v>
      </c>
      <c r="M57" s="93">
        <f>L57*AB57</f>
        <v>104.80817557379794</v>
      </c>
      <c r="N57" s="92">
        <f t="shared" ref="N57" si="23">SUM(Z57:AA57)</f>
        <v>68.962999999999994</v>
      </c>
      <c r="O57" s="93">
        <f>N57*AB57</f>
        <v>105.03205958056014</v>
      </c>
      <c r="P57" s="48"/>
      <c r="Q57" s="48"/>
      <c r="R57" s="53">
        <v>60</v>
      </c>
      <c r="S57" s="54">
        <v>8.99</v>
      </c>
      <c r="T57" s="53">
        <v>60</v>
      </c>
      <c r="U57" s="54">
        <v>8.8160000000000007</v>
      </c>
      <c r="V57" s="53">
        <v>60</v>
      </c>
      <c r="W57" s="54">
        <v>8.9629999999999992</v>
      </c>
      <c r="X57" s="53">
        <v>60</v>
      </c>
      <c r="Y57" s="54">
        <v>8.8160000000000007</v>
      </c>
      <c r="Z57" s="53">
        <v>60</v>
      </c>
      <c r="AA57" s="54">
        <v>8.9629999999999992</v>
      </c>
      <c r="AB57" s="48">
        <f>F6/D6</f>
        <v>1.5230204541646992</v>
      </c>
      <c r="AD57" s="2"/>
      <c r="AE57" s="2"/>
      <c r="AF57" s="2"/>
      <c r="AG57" s="2"/>
      <c r="AH57" s="2"/>
      <c r="AI57" s="2"/>
      <c r="AJ57" s="2"/>
      <c r="AK57" s="2"/>
    </row>
    <row r="58" spans="2:37" ht="16">
      <c r="B58" s="58">
        <v>98</v>
      </c>
      <c r="C58" s="68" t="s">
        <v>134</v>
      </c>
      <c r="D58" s="77">
        <v>16</v>
      </c>
      <c r="E58" s="60">
        <f t="shared" ref="E58" si="24">G58*0.5+I58*0.125+K58*0.125+M58*0.125+O58*0.125</f>
        <v>105.7269376627728</v>
      </c>
      <c r="F58" s="61">
        <f t="shared" ref="F58" si="25">SUM(R58:S58)</f>
        <v>69.474000000000004</v>
      </c>
      <c r="G58" s="60">
        <f>F58*AB58</f>
        <v>105.81032303263832</v>
      </c>
      <c r="H58" s="61">
        <f t="shared" ref="H58" si="26">SUM(T58:U58)</f>
        <v>69.344999999999999</v>
      </c>
      <c r="I58" s="60">
        <f>H58*AB58</f>
        <v>105.61385339405106</v>
      </c>
      <c r="J58" s="61">
        <f t="shared" ref="J58" si="27">SUM(V58:W58)</f>
        <v>69.384</v>
      </c>
      <c r="K58" s="60">
        <f>J58*AB58</f>
        <v>105.6732511917635</v>
      </c>
      <c r="L58" s="111">
        <f t="shared" ref="L58" si="28">SUM(X58:Y58)</f>
        <v>69.344999999999999</v>
      </c>
      <c r="M58" s="112">
        <f>L58*AB58</f>
        <v>105.61385339405106</v>
      </c>
      <c r="N58" s="111">
        <f t="shared" ref="N58" si="29">SUM(Z58:AA58)</f>
        <v>69.384</v>
      </c>
      <c r="O58" s="112">
        <f>N58*AB58</f>
        <v>105.6732511917635</v>
      </c>
      <c r="P58" s="48"/>
      <c r="Q58" s="48"/>
      <c r="R58" s="53">
        <v>60</v>
      </c>
      <c r="S58" s="54">
        <v>9.4740000000000002</v>
      </c>
      <c r="T58" s="53">
        <v>60</v>
      </c>
      <c r="U58" s="54">
        <v>9.3450000000000006</v>
      </c>
      <c r="V58" s="53">
        <v>60</v>
      </c>
      <c r="W58" s="54">
        <v>9.3840000000000003</v>
      </c>
      <c r="X58" s="53">
        <v>60</v>
      </c>
      <c r="Y58" s="54">
        <v>9.3450000000000006</v>
      </c>
      <c r="Z58" s="53">
        <v>60</v>
      </c>
      <c r="AA58" s="54">
        <v>9.3840000000000003</v>
      </c>
      <c r="AB58" s="48">
        <f>F6/D6</f>
        <v>1.5230204541646992</v>
      </c>
      <c r="AD58" s="2"/>
      <c r="AE58" s="2"/>
      <c r="AF58" s="2"/>
      <c r="AG58" s="2"/>
      <c r="AH58" s="2"/>
      <c r="AI58" s="2"/>
      <c r="AJ58" s="2"/>
      <c r="AK58" s="2"/>
    </row>
    <row r="75" spans="2:18" s="1" customFormat="1">
      <c r="B75" s="2"/>
      <c r="E75" s="2"/>
      <c r="F75" s="2"/>
      <c r="G75" s="2"/>
      <c r="H75" s="2"/>
      <c r="I75" s="2"/>
      <c r="J75" s="2"/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53:C53"/>
    <mergeCell ref="D53:E53"/>
    <mergeCell ref="B54:C54"/>
    <mergeCell ref="D54:E54"/>
    <mergeCell ref="B43:C43"/>
    <mergeCell ref="D43:E43"/>
    <mergeCell ref="B51:C51"/>
    <mergeCell ref="D51:E51"/>
    <mergeCell ref="B52:C52"/>
    <mergeCell ref="D52:E52"/>
    <mergeCell ref="B40:C40"/>
    <mergeCell ref="D40:E40"/>
    <mergeCell ref="B41:C41"/>
    <mergeCell ref="D41:E41"/>
    <mergeCell ref="B42:C42"/>
    <mergeCell ref="D42:E42"/>
    <mergeCell ref="B30:C30"/>
    <mergeCell ref="D30:E30"/>
    <mergeCell ref="B31:C31"/>
    <mergeCell ref="D31:E31"/>
    <mergeCell ref="B32:C32"/>
    <mergeCell ref="D32:E32"/>
    <mergeCell ref="B20:C20"/>
    <mergeCell ref="D20:E20"/>
    <mergeCell ref="B21:C21"/>
    <mergeCell ref="D21:E21"/>
    <mergeCell ref="B29:C29"/>
    <mergeCell ref="D29:E29"/>
    <mergeCell ref="B11:C11"/>
    <mergeCell ref="D11:E11"/>
    <mergeCell ref="B18:C18"/>
    <mergeCell ref="D18:E18"/>
    <mergeCell ref="B19:C19"/>
    <mergeCell ref="D19:E19"/>
    <mergeCell ref="B8:C8"/>
    <mergeCell ref="D8:E8"/>
    <mergeCell ref="B9:C9"/>
    <mergeCell ref="D9:E9"/>
    <mergeCell ref="B10:C10"/>
    <mergeCell ref="D10:E10"/>
    <mergeCell ref="B2:O2"/>
    <mergeCell ref="B3:I3"/>
    <mergeCell ref="B5:C5"/>
    <mergeCell ref="D5:E5"/>
    <mergeCell ref="B6:C6"/>
    <mergeCell ref="D6:E6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K90"/>
  <sheetViews>
    <sheetView view="pageBreakPreview" zoomScale="83" zoomScaleNormal="60" zoomScaleSheetLayoutView="83" workbookViewId="0">
      <selection activeCell="AE23" sqref="AE23"/>
    </sheetView>
  </sheetViews>
  <sheetFormatPr baseColWidth="10" defaultColWidth="15.83203125" defaultRowHeight="15"/>
  <cols>
    <col min="1" max="1" width="15.83203125" style="2"/>
    <col min="2" max="2" width="5.5" style="2" bestFit="1" customWidth="1"/>
    <col min="3" max="3" width="13.33203125" style="1" bestFit="1" customWidth="1"/>
    <col min="4" max="4" width="5.83203125" style="1" customWidth="1"/>
    <col min="5" max="5" width="11.83203125" style="2" customWidth="1"/>
    <col min="6" max="6" width="10.1640625" style="2" customWidth="1"/>
    <col min="7" max="8" width="13" style="2" customWidth="1"/>
    <col min="9" max="9" width="8.33203125" style="2" customWidth="1"/>
    <col min="10" max="10" width="10.33203125" style="2" customWidth="1"/>
    <col min="11" max="11" width="8.33203125" style="1" customWidth="1"/>
    <col min="12" max="12" width="10.33203125" style="1" customWidth="1"/>
    <col min="13" max="13" width="8.33203125" style="1" customWidth="1"/>
    <col min="14" max="14" width="10.33203125" style="1" customWidth="1"/>
    <col min="15" max="15" width="8.33203125" style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145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108" t="s">
        <v>66</v>
      </c>
      <c r="G5" s="108" t="s">
        <v>101</v>
      </c>
      <c r="H5" s="108" t="s">
        <v>102</v>
      </c>
    </row>
    <row r="6" spans="2:37" ht="17">
      <c r="B6" s="124" t="s">
        <v>135</v>
      </c>
      <c r="C6" s="125"/>
      <c r="D6" s="126">
        <v>111.786</v>
      </c>
      <c r="E6" s="126"/>
      <c r="F6" s="79">
        <v>100</v>
      </c>
      <c r="G6" s="80">
        <f>AVERAGE(E15,E14,E16,E25,E26,E27,E37,E46,E47,E48)</f>
        <v>101.39651879484015</v>
      </c>
      <c r="H6" s="94" t="s">
        <v>146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AVERAGE(E15:E16)</f>
        <v>101.43751230028806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125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8</v>
      </c>
      <c r="E14" s="51">
        <f>G14*0.5+I14*0.125+K14*0.125+M14*0.125+O14*0.125</f>
        <v>101.90643282700874</v>
      </c>
      <c r="F14" s="52">
        <f>SUM(R14:S14)</f>
        <v>113.09399999999999</v>
      </c>
      <c r="G14" s="51">
        <f>F14*AB14</f>
        <v>101.17009285599269</v>
      </c>
      <c r="H14" s="98">
        <f>SUM(T14:U14)</f>
        <v>114.38900000000001</v>
      </c>
      <c r="I14" s="99">
        <f>H14*AB14</f>
        <v>102.32855634873778</v>
      </c>
      <c r="J14" s="98">
        <f>SUM(V14:W14)</f>
        <v>114.72</v>
      </c>
      <c r="K14" s="99">
        <f>J14*AB14</f>
        <v>102.62465782835059</v>
      </c>
      <c r="L14" s="98">
        <f>SUM(X14:Y14)</f>
        <v>114.71299999999999</v>
      </c>
      <c r="M14" s="99">
        <f>L14*AB14</f>
        <v>102.61839586352494</v>
      </c>
      <c r="N14" s="98">
        <f>SUM(Z14:AA14)</f>
        <v>115.13900000000001</v>
      </c>
      <c r="O14" s="99">
        <f>N14*AB14</f>
        <v>102.99948115148588</v>
      </c>
      <c r="P14" s="48"/>
      <c r="Q14" s="48"/>
      <c r="R14" s="53">
        <v>60</v>
      </c>
      <c r="S14" s="54">
        <v>53.094000000000001</v>
      </c>
      <c r="T14" s="53">
        <v>60</v>
      </c>
      <c r="U14" s="97">
        <v>54.389000000000003</v>
      </c>
      <c r="V14" s="53">
        <v>60</v>
      </c>
      <c r="W14" s="97">
        <v>54.72</v>
      </c>
      <c r="X14" s="104">
        <v>60</v>
      </c>
      <c r="Y14" s="97">
        <v>54.713000000000001</v>
      </c>
      <c r="Z14" s="104">
        <v>60</v>
      </c>
      <c r="AA14" s="97">
        <v>55.139000000000003</v>
      </c>
      <c r="AB14" s="48">
        <f>F6/D6</f>
        <v>0.89456640366414397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7</v>
      </c>
      <c r="E15" s="56">
        <f>G15*0.5+I15*0.125+K15*0.125+M15*0.125+O15*0.125</f>
        <v>101.56705669761867</v>
      </c>
      <c r="F15" s="57">
        <f>SUM(R15:S15)</f>
        <v>112.905</v>
      </c>
      <c r="G15" s="56">
        <f>F15*AB15</f>
        <v>101.00101980570018</v>
      </c>
      <c r="H15" s="57">
        <f>SUM(T15:U15)</f>
        <v>113.6</v>
      </c>
      <c r="I15" s="56">
        <f>H15*AB15</f>
        <v>101.62274345624675</v>
      </c>
      <c r="J15" s="57">
        <f>SUM(V15:W15)</f>
        <v>113.98400000000001</v>
      </c>
      <c r="K15" s="56">
        <f>J15*AB15</f>
        <v>101.9662569552538</v>
      </c>
      <c r="L15" s="100">
        <f>SUM(X15:Y15)</f>
        <v>114.36199999999999</v>
      </c>
      <c r="M15" s="101">
        <f>L15*AB15</f>
        <v>102.30440305583883</v>
      </c>
      <c r="N15" s="100">
        <f>SUM(Z15:AA15)</f>
        <v>114.73599999999999</v>
      </c>
      <c r="O15" s="101">
        <f>N15*AB15</f>
        <v>102.63897089080922</v>
      </c>
      <c r="P15" s="48"/>
      <c r="Q15" s="48"/>
      <c r="R15" s="53">
        <v>60</v>
      </c>
      <c r="S15" s="54">
        <v>52.905000000000001</v>
      </c>
      <c r="T15" s="53">
        <v>60</v>
      </c>
      <c r="U15" s="54">
        <v>53.6</v>
      </c>
      <c r="V15" s="53">
        <v>60</v>
      </c>
      <c r="W15" s="97">
        <v>53.984000000000002</v>
      </c>
      <c r="X15" s="104">
        <v>60</v>
      </c>
      <c r="Y15" s="97">
        <v>54.362000000000002</v>
      </c>
      <c r="Z15" s="104">
        <v>60</v>
      </c>
      <c r="AA15" s="97">
        <v>54.735999999999997</v>
      </c>
      <c r="AB15" s="48">
        <f>F6/D6</f>
        <v>0.89456640366414397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3</v>
      </c>
      <c r="C16" s="65" t="s">
        <v>139</v>
      </c>
      <c r="D16" s="76">
        <v>5</v>
      </c>
      <c r="E16" s="66">
        <f>G16*0.5+I16*0.125+K16*0.125+M16*0.125+O16*0.125</f>
        <v>101.30796790295744</v>
      </c>
      <c r="F16" s="67">
        <f>SUM(R16:S16)</f>
        <v>112.21000000000001</v>
      </c>
      <c r="G16" s="66">
        <f>F16*AB16</f>
        <v>100.3792961551536</v>
      </c>
      <c r="H16" s="67">
        <f>SUM(T16:U16)</f>
        <v>113.414</v>
      </c>
      <c r="I16" s="66">
        <f>H16*AB16</f>
        <v>101.45635410516523</v>
      </c>
      <c r="J16" s="67">
        <f>SUM(V16:W16)</f>
        <v>113.672</v>
      </c>
      <c r="K16" s="66">
        <f>J16*AB16</f>
        <v>101.68715223731057</v>
      </c>
      <c r="L16" s="117">
        <f>SUM(X16:Y16)</f>
        <v>114.994</v>
      </c>
      <c r="M16" s="118">
        <f>L16*AB16</f>
        <v>102.86976902295457</v>
      </c>
      <c r="N16" s="117">
        <f>SUM(Z16:AA16)</f>
        <v>115.065</v>
      </c>
      <c r="O16" s="118">
        <f>N16*AB16</f>
        <v>102.93328323761473</v>
      </c>
      <c r="P16" s="48"/>
      <c r="Q16" s="48"/>
      <c r="R16" s="53">
        <v>60</v>
      </c>
      <c r="S16" s="54">
        <v>52.21</v>
      </c>
      <c r="T16" s="53">
        <v>60</v>
      </c>
      <c r="U16" s="54">
        <v>53.414000000000001</v>
      </c>
      <c r="V16" s="53">
        <v>60</v>
      </c>
      <c r="W16" s="97">
        <v>53.671999999999997</v>
      </c>
      <c r="X16" s="104">
        <v>60</v>
      </c>
      <c r="Y16" s="97">
        <v>54.994</v>
      </c>
      <c r="Z16" s="104">
        <v>60</v>
      </c>
      <c r="AA16" s="97">
        <v>55.064999999999998</v>
      </c>
      <c r="AB16" s="48">
        <f>F6/D6</f>
        <v>0.89456640366414397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AVERAGE(E26:E27)</f>
        <v>100.8571064355107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125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15</v>
      </c>
      <c r="E24" s="51">
        <f>G24*0.5+I24*0.125+K24*0.125+M24*0.125+O24*0.125</f>
        <v>103.70775410158696</v>
      </c>
      <c r="F24" s="52">
        <f>SUM(R24:S24)</f>
        <v>115.506</v>
      </c>
      <c r="G24" s="51">
        <f>F24*AB24</f>
        <v>103.32778702163061</v>
      </c>
      <c r="H24" s="52">
        <f>SUM(T24:U24)</f>
        <v>116.956</v>
      </c>
      <c r="I24" s="51">
        <f>H24*AB24</f>
        <v>104.62490830694362</v>
      </c>
      <c r="J24" s="52">
        <f>SUM(V24:W24)</f>
        <v>117.161</v>
      </c>
      <c r="K24" s="51">
        <f>J24*AB24</f>
        <v>104.80829441969478</v>
      </c>
      <c r="L24" s="98">
        <f>SUM(X24:Y24)</f>
        <v>115.56399999999999</v>
      </c>
      <c r="M24" s="99">
        <f>L24*AB24</f>
        <v>103.37967187304312</v>
      </c>
      <c r="N24" s="98">
        <f>SUM(Z24:AA24)</f>
        <v>115.741</v>
      </c>
      <c r="O24" s="99">
        <f>N24*AB24</f>
        <v>103.53801012649168</v>
      </c>
      <c r="P24" s="48"/>
      <c r="Q24" s="48"/>
      <c r="R24" s="53">
        <v>60</v>
      </c>
      <c r="S24" s="54">
        <v>55.506</v>
      </c>
      <c r="T24" s="53">
        <v>60</v>
      </c>
      <c r="U24" s="54">
        <v>56.956000000000003</v>
      </c>
      <c r="V24" s="53">
        <v>60</v>
      </c>
      <c r="W24" s="97">
        <v>57.161000000000001</v>
      </c>
      <c r="X24" s="104">
        <v>60</v>
      </c>
      <c r="Y24" s="106">
        <v>55.564</v>
      </c>
      <c r="Z24" s="104">
        <v>60</v>
      </c>
      <c r="AA24" s="97">
        <v>55.741</v>
      </c>
      <c r="AB24" s="48">
        <f>F6/D6</f>
        <v>0.89456640366414397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8</v>
      </c>
      <c r="C25" s="36" t="s">
        <v>140</v>
      </c>
      <c r="D25" s="74">
        <v>4</v>
      </c>
      <c r="E25" s="56">
        <f t="shared" ref="E25:E27" si="0">G25*0.5+I25*0.125+K25*0.125+M25*0.125+O25*0.125</f>
        <v>101.23002880503819</v>
      </c>
      <c r="F25" s="57">
        <f t="shared" ref="F25:F27" si="1">SUM(R25:S25)</f>
        <v>112.212</v>
      </c>
      <c r="G25" s="56">
        <f>F25*AB25</f>
        <v>100.38108528796093</v>
      </c>
      <c r="H25" s="100">
        <f t="shared" ref="H25:H27" si="2">SUM(T25:U25)</f>
        <v>113.247</v>
      </c>
      <c r="I25" s="101">
        <f>H25*AB25</f>
        <v>101.30696151575331</v>
      </c>
      <c r="J25" s="100">
        <f t="shared" ref="J25:J27" si="3">SUM(V25:W25)</f>
        <v>113.685</v>
      </c>
      <c r="K25" s="101">
        <f>J25*AB25</f>
        <v>101.69878160055821</v>
      </c>
      <c r="L25" s="100">
        <f t="shared" ref="L25:L27" si="4">SUM(X25:Y25)</f>
        <v>114.44499999999999</v>
      </c>
      <c r="M25" s="101">
        <f>L25*AB25</f>
        <v>102.37865206734295</v>
      </c>
      <c r="N25" s="100">
        <f t="shared" ref="N25:N27" si="5">SUM(Z25:AA25)</f>
        <v>115.063</v>
      </c>
      <c r="O25" s="101">
        <f>N25*AB25</f>
        <v>102.9314941048074</v>
      </c>
      <c r="P25" s="48"/>
      <c r="Q25" s="48"/>
      <c r="R25" s="53">
        <v>60</v>
      </c>
      <c r="S25" s="54">
        <v>52.212000000000003</v>
      </c>
      <c r="T25" s="53">
        <v>60</v>
      </c>
      <c r="U25" s="97">
        <v>53.247</v>
      </c>
      <c r="V25" s="53">
        <v>60</v>
      </c>
      <c r="W25" s="97">
        <v>53.685000000000002</v>
      </c>
      <c r="X25" s="104">
        <v>60</v>
      </c>
      <c r="Y25" s="97">
        <v>54.445</v>
      </c>
      <c r="Z25" s="104">
        <v>60</v>
      </c>
      <c r="AA25" s="97">
        <v>55.063000000000002</v>
      </c>
      <c r="AB25" s="48">
        <f>F6/D6</f>
        <v>0.89456640366414397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1</v>
      </c>
      <c r="E26" s="51">
        <f t="shared" si="0"/>
        <v>100.749758467071</v>
      </c>
      <c r="F26" s="52">
        <f t="shared" si="1"/>
        <v>111.786</v>
      </c>
      <c r="G26" s="51">
        <f>F26*AB26</f>
        <v>100</v>
      </c>
      <c r="H26" s="98">
        <f t="shared" si="2"/>
        <v>113.41</v>
      </c>
      <c r="I26" s="99">
        <f>H26*AB26</f>
        <v>101.45277583955057</v>
      </c>
      <c r="J26" s="98">
        <f t="shared" si="3"/>
        <v>113.874</v>
      </c>
      <c r="K26" s="99">
        <f>J26*AB26</f>
        <v>101.86785465085073</v>
      </c>
      <c r="L26" s="98">
        <f t="shared" si="4"/>
        <v>113.119</v>
      </c>
      <c r="M26" s="99">
        <f>L26*AB26</f>
        <v>101.1924570160843</v>
      </c>
      <c r="N26" s="98">
        <f t="shared" si="5"/>
        <v>113.446</v>
      </c>
      <c r="O26" s="99">
        <f>N26*AB26</f>
        <v>101.48498023008247</v>
      </c>
      <c r="P26" s="48"/>
      <c r="Q26" s="48"/>
      <c r="R26" s="53">
        <v>60</v>
      </c>
      <c r="S26" s="54">
        <v>51.786000000000001</v>
      </c>
      <c r="T26" s="53">
        <v>60</v>
      </c>
      <c r="U26" s="97">
        <v>53.41</v>
      </c>
      <c r="V26" s="53">
        <v>60</v>
      </c>
      <c r="W26" s="97">
        <v>53.874000000000002</v>
      </c>
      <c r="X26" s="104">
        <v>60</v>
      </c>
      <c r="Y26" s="97">
        <v>53.119</v>
      </c>
      <c r="Z26" s="104">
        <v>60</v>
      </c>
      <c r="AA26" s="97">
        <v>53.445999999999998</v>
      </c>
      <c r="AB26" s="48">
        <f>F6/D6</f>
        <v>0.89456640366414397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10</v>
      </c>
      <c r="C27" s="59" t="s">
        <v>141</v>
      </c>
      <c r="D27" s="75">
        <v>3</v>
      </c>
      <c r="E27" s="60">
        <f t="shared" si="0"/>
        <v>100.9644544039504</v>
      </c>
      <c r="F27" s="61">
        <f t="shared" si="1"/>
        <v>112.79300000000001</v>
      </c>
      <c r="G27" s="60">
        <f>F27*AB27</f>
        <v>100.9008283684898</v>
      </c>
      <c r="H27" s="61">
        <f t="shared" si="2"/>
        <v>112.916</v>
      </c>
      <c r="I27" s="60">
        <f>H27*AB27</f>
        <v>101.01086003614047</v>
      </c>
      <c r="J27" s="61">
        <f t="shared" si="3"/>
        <v>113.25200000000001</v>
      </c>
      <c r="K27" s="60">
        <f>J27*AB27</f>
        <v>101.31143434777164</v>
      </c>
      <c r="L27" s="102">
        <f t="shared" si="4"/>
        <v>112.65299999999999</v>
      </c>
      <c r="M27" s="103">
        <f>L27*AB27</f>
        <v>100.77558907197681</v>
      </c>
      <c r="N27" s="102">
        <f t="shared" si="5"/>
        <v>112.92</v>
      </c>
      <c r="O27" s="103">
        <f>N27*AB27</f>
        <v>101.01443830175513</v>
      </c>
      <c r="P27" s="48"/>
      <c r="Q27" s="48"/>
      <c r="R27" s="53">
        <v>60</v>
      </c>
      <c r="S27" s="54">
        <v>52.792999999999999</v>
      </c>
      <c r="T27" s="53">
        <v>60</v>
      </c>
      <c r="U27" s="54">
        <v>52.915999999999997</v>
      </c>
      <c r="V27" s="53">
        <v>60</v>
      </c>
      <c r="W27" s="97">
        <v>53.252000000000002</v>
      </c>
      <c r="X27" s="104">
        <v>60</v>
      </c>
      <c r="Y27" s="97">
        <v>52.652999999999999</v>
      </c>
      <c r="Z27" s="104">
        <v>60</v>
      </c>
      <c r="AA27" s="97">
        <v>52.92</v>
      </c>
      <c r="AB27" s="48">
        <f>F6/D6</f>
        <v>0.89456640366414397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90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AVERAGE(E36:E37)</f>
        <v>101.72819047107866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125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14</v>
      </c>
      <c r="E35" s="51">
        <f>G35*0.5+I35*0.125+K35*0.125+M35*0.125+O35*0.125</f>
        <v>102.27477054371745</v>
      </c>
      <c r="F35" s="52">
        <f>SUM(R35:S35)</f>
        <v>113.173</v>
      </c>
      <c r="G35" s="51">
        <f>F35*AB35</f>
        <v>101.24076360188216</v>
      </c>
      <c r="H35" s="52">
        <f>SUM(T35:U35)</f>
        <v>115</v>
      </c>
      <c r="I35" s="51">
        <f>H35*AB35</f>
        <v>102.87513642137655</v>
      </c>
      <c r="J35" s="52">
        <f>SUM(V35:W35)</f>
        <v>115.63900000000001</v>
      </c>
      <c r="K35" s="51">
        <f>J35*AB35</f>
        <v>103.44676435331796</v>
      </c>
      <c r="L35" s="98">
        <f>SUM(X35:Y35)</f>
        <v>115.64</v>
      </c>
      <c r="M35" s="99">
        <f>L35*AB35</f>
        <v>103.4476589197216</v>
      </c>
      <c r="N35" s="98">
        <f>SUM(Z35:AA35)</f>
        <v>115.66</v>
      </c>
      <c r="O35" s="99">
        <f>N35*AB35</f>
        <v>103.46555024779489</v>
      </c>
      <c r="P35" s="48"/>
      <c r="Q35" s="48"/>
      <c r="R35" s="53">
        <v>60</v>
      </c>
      <c r="S35" s="54">
        <v>53.173000000000002</v>
      </c>
      <c r="T35" s="53">
        <v>60</v>
      </c>
      <c r="U35" s="54">
        <v>55</v>
      </c>
      <c r="V35" s="53">
        <v>60</v>
      </c>
      <c r="W35" s="97">
        <v>55.639000000000003</v>
      </c>
      <c r="X35" s="104">
        <v>60</v>
      </c>
      <c r="Y35" s="97">
        <v>55.64</v>
      </c>
      <c r="Z35" s="104">
        <v>60</v>
      </c>
      <c r="AA35" s="97">
        <v>55.66</v>
      </c>
      <c r="AB35" s="48">
        <f>F6/D6</f>
        <v>0.89456640366414397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11</v>
      </c>
      <c r="E36" s="56">
        <f t="shared" ref="E36:E37" si="6">G36*0.5+I36*0.125+K36*0.125+M36*0.125+O36*0.125</f>
        <v>101.98370100012524</v>
      </c>
      <c r="F36" s="57">
        <f t="shared" ref="F36:F37" si="7">SUM(R36:S36)</f>
        <v>113.22200000000001</v>
      </c>
      <c r="G36" s="56">
        <f>F36*AB36</f>
        <v>101.28459735566172</v>
      </c>
      <c r="H36" s="100">
        <f t="shared" ref="H36:H37" si="8">SUM(T36:U36)</f>
        <v>114.325</v>
      </c>
      <c r="I36" s="101">
        <f>H36*AB36</f>
        <v>102.27130409890326</v>
      </c>
      <c r="J36" s="100">
        <f t="shared" ref="J36:J37" si="9">SUM(V36:W36)</f>
        <v>114.741</v>
      </c>
      <c r="K36" s="101">
        <f>J36*AB36</f>
        <v>102.64344372282754</v>
      </c>
      <c r="L36" s="100">
        <f t="shared" ref="L36:L37" si="10">SUM(X36:Y36)</f>
        <v>114.82</v>
      </c>
      <c r="M36" s="101">
        <f>L36*AB36</f>
        <v>102.714114468717</v>
      </c>
      <c r="N36" s="100">
        <f t="shared" ref="N36:N37" si="11">SUM(Z36:AA36)</f>
        <v>115.25399999999999</v>
      </c>
      <c r="O36" s="101">
        <f>N36*AB36</f>
        <v>103.10235628790724</v>
      </c>
      <c r="P36" s="48"/>
      <c r="Q36" s="48"/>
      <c r="R36" s="53">
        <v>60</v>
      </c>
      <c r="S36" s="54">
        <v>53.222000000000001</v>
      </c>
      <c r="T36" s="53">
        <v>60</v>
      </c>
      <c r="U36" s="97">
        <v>54.325000000000003</v>
      </c>
      <c r="V36" s="53">
        <v>60</v>
      </c>
      <c r="W36" s="97">
        <v>54.741</v>
      </c>
      <c r="X36" s="104">
        <v>60</v>
      </c>
      <c r="Y36" s="97">
        <v>54.82</v>
      </c>
      <c r="Z36" s="104">
        <v>60</v>
      </c>
      <c r="AA36" s="97">
        <v>55.253999999999998</v>
      </c>
      <c r="AB36" s="48">
        <f>F6/D6</f>
        <v>0.89456640366414397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16</v>
      </c>
      <c r="C37" s="50" t="s">
        <v>109</v>
      </c>
      <c r="D37" s="50">
        <v>6</v>
      </c>
      <c r="E37" s="51">
        <f t="shared" si="6"/>
        <v>101.47267994203209</v>
      </c>
      <c r="F37" s="52">
        <f t="shared" si="7"/>
        <v>112.416</v>
      </c>
      <c r="G37" s="51">
        <f>F37*AB37</f>
        <v>100.56357683430841</v>
      </c>
      <c r="H37" s="52">
        <f t="shared" si="8"/>
        <v>114.468</v>
      </c>
      <c r="I37" s="51">
        <f>H37*AB37</f>
        <v>102.39922709462724</v>
      </c>
      <c r="J37" s="52">
        <f t="shared" si="9"/>
        <v>115.31399999999999</v>
      </c>
      <c r="K37" s="51">
        <f>J37*AB37</f>
        <v>103.1560302721271</v>
      </c>
      <c r="L37" s="98">
        <f t="shared" si="10"/>
        <v>113.81700000000001</v>
      </c>
      <c r="M37" s="99">
        <f>L37*AB37</f>
        <v>101.81686436584188</v>
      </c>
      <c r="N37" s="98">
        <f t="shared" si="11"/>
        <v>114.19499999999999</v>
      </c>
      <c r="O37" s="99">
        <f>N37*AB37</f>
        <v>102.15501046642692</v>
      </c>
      <c r="P37" s="48"/>
      <c r="Q37" s="48"/>
      <c r="R37" s="53">
        <v>60</v>
      </c>
      <c r="S37" s="54">
        <v>52.415999999999997</v>
      </c>
      <c r="T37" s="53">
        <v>60</v>
      </c>
      <c r="U37" s="54">
        <v>54.468000000000004</v>
      </c>
      <c r="V37" s="53">
        <v>60</v>
      </c>
      <c r="W37" s="97">
        <v>55.314</v>
      </c>
      <c r="X37" s="104">
        <v>60</v>
      </c>
      <c r="Y37" s="97">
        <v>53.817</v>
      </c>
      <c r="Z37" s="104">
        <v>60</v>
      </c>
      <c r="AA37" s="97">
        <v>54.195</v>
      </c>
      <c r="AB37" s="48">
        <f>F6/D6</f>
        <v>0.89456640366414397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21</v>
      </c>
      <c r="C38" s="59" t="s">
        <v>142</v>
      </c>
      <c r="D38" s="59">
        <v>12</v>
      </c>
      <c r="E38" s="120">
        <f t="shared" ref="E38" si="12">G38*0.5+I38*0.125+K38*0.125+M38*0.125+O38*0.125</f>
        <v>102.10715116383089</v>
      </c>
      <c r="F38" s="119">
        <f t="shared" ref="F38" si="13">SUM(R38:S38)</f>
        <v>113.15100000000001</v>
      </c>
      <c r="G38" s="120">
        <f>F38*AB38</f>
        <v>101.22108314100156</v>
      </c>
      <c r="H38" s="119">
        <f t="shared" ref="H38" si="14">SUM(T38:U38)</f>
        <v>115.47200000000001</v>
      </c>
      <c r="I38" s="120">
        <f>H38*AB38</f>
        <v>103.29737176390604</v>
      </c>
      <c r="J38" s="119">
        <f t="shared" ref="J38" si="15">SUM(V38:W38)</f>
        <v>115.515</v>
      </c>
      <c r="K38" s="120">
        <f>J38*AB38</f>
        <v>103.33583811926358</v>
      </c>
      <c r="L38" s="119">
        <f t="shared" ref="L38" si="16">SUM(X38:Y38)</f>
        <v>114.741</v>
      </c>
      <c r="M38" s="120">
        <f>L38*AB38</f>
        <v>102.64344372282754</v>
      </c>
      <c r="N38" s="119">
        <f t="shared" ref="N38" si="17">SUM(Z38:AA38)</f>
        <v>114.8</v>
      </c>
      <c r="O38" s="120">
        <f>N38*AB38</f>
        <v>102.69622314064372</v>
      </c>
      <c r="P38" s="48"/>
      <c r="Q38" s="48"/>
      <c r="R38" s="53">
        <v>60</v>
      </c>
      <c r="S38" s="54">
        <v>53.151000000000003</v>
      </c>
      <c r="T38" s="53">
        <v>60</v>
      </c>
      <c r="U38" s="54">
        <v>55.472000000000001</v>
      </c>
      <c r="V38" s="53">
        <v>60</v>
      </c>
      <c r="W38" s="97">
        <v>55.515000000000001</v>
      </c>
      <c r="X38" s="104">
        <v>60</v>
      </c>
      <c r="Y38" s="97">
        <v>54.741</v>
      </c>
      <c r="Z38" s="104">
        <v>60</v>
      </c>
      <c r="AA38" s="97">
        <v>54.8</v>
      </c>
      <c r="AB38" s="48">
        <f>F6/D6</f>
        <v>0.89456640366414397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40" t="s">
        <v>95</v>
      </c>
      <c r="E40" s="141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AVERAGE(E46,E48)</f>
        <v>101.39457311291217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125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33</v>
      </c>
      <c r="C46" s="50" t="s">
        <v>87</v>
      </c>
      <c r="D46" s="73">
        <v>2</v>
      </c>
      <c r="E46" s="51">
        <f>G46*0.5+I46*0.125+K46*0.125+M46*0.125+O46*0.125</f>
        <v>100.87566868838672</v>
      </c>
      <c r="F46" s="52">
        <f>SUM(R46:S46)</f>
        <v>112.176</v>
      </c>
      <c r="G46" s="51">
        <f>F46*AB46</f>
        <v>100.34888089742901</v>
      </c>
      <c r="H46" s="98">
        <f>SUM(T46:U46)</f>
        <v>113.456</v>
      </c>
      <c r="I46" s="99">
        <f>H46*AB46</f>
        <v>101.49392589411912</v>
      </c>
      <c r="J46" s="98">
        <f>SUM(V46:W46)</f>
        <v>113.598</v>
      </c>
      <c r="K46" s="99">
        <f>J46*AB46</f>
        <v>101.62095432343942</v>
      </c>
      <c r="L46" s="98">
        <f>SUM(X46:Y46)</f>
        <v>113.137</v>
      </c>
      <c r="M46" s="99">
        <f>L46*AB46</f>
        <v>101.20855921135026</v>
      </c>
      <c r="N46" s="98">
        <f>SUM(Z46:AA46)</f>
        <v>113.22399999999999</v>
      </c>
      <c r="O46" s="99">
        <f>N46*AB46</f>
        <v>101.28638648846903</v>
      </c>
      <c r="P46" s="48"/>
      <c r="Q46" s="48"/>
      <c r="R46" s="53">
        <v>60</v>
      </c>
      <c r="S46" s="54">
        <v>52.176000000000002</v>
      </c>
      <c r="T46" s="53">
        <v>60</v>
      </c>
      <c r="U46" s="97">
        <v>53.456000000000003</v>
      </c>
      <c r="V46" s="53">
        <v>60</v>
      </c>
      <c r="W46" s="97">
        <v>53.597999999999999</v>
      </c>
      <c r="X46" s="104">
        <v>60</v>
      </c>
      <c r="Y46" s="97">
        <v>53.137</v>
      </c>
      <c r="Z46" s="104">
        <v>60</v>
      </c>
      <c r="AA46" s="97">
        <v>53.223999999999997</v>
      </c>
      <c r="AB46" s="48">
        <f>F6/D6</f>
        <v>0.89456640366414397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55</v>
      </c>
      <c r="C47" s="36" t="s">
        <v>122</v>
      </c>
      <c r="D47" s="74">
        <v>10</v>
      </c>
      <c r="E47" s="56">
        <f>G47*0.5+I47*0.125+K47*0.125+M47*0.125+O47*0.125</f>
        <v>101.97766267690051</v>
      </c>
      <c r="F47" s="57">
        <f>SUM(R47:S47)</f>
        <v>113.143</v>
      </c>
      <c r="G47" s="56">
        <f>F47*AB47</f>
        <v>101.21392660977224</v>
      </c>
      <c r="H47" s="100">
        <f>SUM(T47:U47)</f>
        <v>114.5</v>
      </c>
      <c r="I47" s="101">
        <f>H47*AB47</f>
        <v>102.42785321954449</v>
      </c>
      <c r="J47" s="100">
        <f>SUM(V47:W47)</f>
        <v>114.783</v>
      </c>
      <c r="K47" s="101">
        <f>J47*AB47</f>
        <v>102.68101551178144</v>
      </c>
      <c r="L47" s="100">
        <f>SUM(X47:Y47)</f>
        <v>114.837</v>
      </c>
      <c r="M47" s="101">
        <f>L47*AB47</f>
        <v>102.7293220975793</v>
      </c>
      <c r="N47" s="100">
        <f>SUM(Z47:AA47)</f>
        <v>115.282</v>
      </c>
      <c r="O47" s="101">
        <f>N47*AB47</f>
        <v>103.12740414720984</v>
      </c>
      <c r="P47" s="48"/>
      <c r="Q47" s="48"/>
      <c r="R47" s="53">
        <v>60</v>
      </c>
      <c r="S47" s="54">
        <v>53.143000000000001</v>
      </c>
      <c r="T47" s="53">
        <v>60</v>
      </c>
      <c r="U47" s="97">
        <v>54.5</v>
      </c>
      <c r="V47" s="53">
        <v>60</v>
      </c>
      <c r="W47" s="97">
        <v>54.783000000000001</v>
      </c>
      <c r="X47" s="104">
        <v>60</v>
      </c>
      <c r="Y47" s="97">
        <v>54.837000000000003</v>
      </c>
      <c r="Z47" s="104">
        <v>60</v>
      </c>
      <c r="AA47" s="97">
        <v>55.281999999999996</v>
      </c>
      <c r="AB47" s="48">
        <f>F6/D6</f>
        <v>0.89456640366414397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9</v>
      </c>
      <c r="E48" s="51">
        <f t="shared" ref="E48:E49" si="18">G48*0.5+I48*0.125+K48*0.125+M48*0.125+O48*0.125</f>
        <v>101.91347753743761</v>
      </c>
      <c r="F48" s="52">
        <f t="shared" ref="F48:F49" si="19">SUM(R48:S48)</f>
        <v>113.49000000000001</v>
      </c>
      <c r="G48" s="51">
        <f>F48*AB48</f>
        <v>101.52434115184371</v>
      </c>
      <c r="H48" s="98">
        <f t="shared" ref="H48:H49" si="20">SUM(T48:U48)</f>
        <v>114.59399999999999</v>
      </c>
      <c r="I48" s="99">
        <f>H48*AB48</f>
        <v>102.51194246148891</v>
      </c>
      <c r="J48" s="98">
        <f t="shared" ref="J48:J49" si="21">SUM(V48:W48)</f>
        <v>114.738</v>
      </c>
      <c r="K48" s="99">
        <f>J48*AB48</f>
        <v>102.64076002361655</v>
      </c>
      <c r="L48" s="98">
        <f t="shared" ref="L48:L49" si="22">SUM(X48:Y48)</f>
        <v>113.99600000000001</v>
      </c>
      <c r="M48" s="99">
        <f>L48*AB48</f>
        <v>101.97699175209776</v>
      </c>
      <c r="N48" s="98">
        <f t="shared" ref="N48:N49" si="23">SUM(Z48:AA48)</f>
        <v>114.11199999999999</v>
      </c>
      <c r="O48" s="99">
        <f>N48*AB48</f>
        <v>102.08076145492279</v>
      </c>
      <c r="P48" s="48"/>
      <c r="Q48" s="48"/>
      <c r="R48" s="53">
        <v>60</v>
      </c>
      <c r="S48" s="54">
        <v>53.49</v>
      </c>
      <c r="T48" s="53">
        <v>60</v>
      </c>
      <c r="U48" s="97">
        <v>54.594000000000001</v>
      </c>
      <c r="V48" s="53">
        <v>60</v>
      </c>
      <c r="W48" s="97">
        <v>54.738</v>
      </c>
      <c r="X48" s="104">
        <v>60</v>
      </c>
      <c r="Y48" s="97">
        <v>53.996000000000002</v>
      </c>
      <c r="Z48" s="104">
        <v>60</v>
      </c>
      <c r="AA48" s="97">
        <v>54.112000000000002</v>
      </c>
      <c r="AB48" s="48">
        <f>F6/D6</f>
        <v>0.89456640366414397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88</v>
      </c>
      <c r="C49" s="59" t="s">
        <v>143</v>
      </c>
      <c r="D49" s="75">
        <v>13</v>
      </c>
      <c r="E49" s="60">
        <f t="shared" si="18"/>
        <v>102.28953088937791</v>
      </c>
      <c r="F49" s="61">
        <f t="shared" si="19"/>
        <v>113.152</v>
      </c>
      <c r="G49" s="60">
        <f>F49*AB49</f>
        <v>101.22197770740522</v>
      </c>
      <c r="H49" s="102">
        <f t="shared" si="20"/>
        <v>115.756</v>
      </c>
      <c r="I49" s="103">
        <f>H49*AB49</f>
        <v>103.55142862254665</v>
      </c>
      <c r="J49" s="102">
        <f t="shared" si="21"/>
        <v>116.18899999999999</v>
      </c>
      <c r="K49" s="103">
        <f>J49*AB49</f>
        <v>103.93877587533322</v>
      </c>
      <c r="L49" s="102">
        <f t="shared" si="22"/>
        <v>114.96000000000001</v>
      </c>
      <c r="M49" s="103">
        <f>L49*AB49</f>
        <v>102.83935376523</v>
      </c>
      <c r="N49" s="102">
        <f t="shared" si="23"/>
        <v>115.25</v>
      </c>
      <c r="O49" s="103">
        <f>N49*AB49</f>
        <v>103.09877802229259</v>
      </c>
      <c r="P49" s="48"/>
      <c r="Q49" s="48"/>
      <c r="R49" s="53">
        <v>60</v>
      </c>
      <c r="S49" s="54">
        <v>53.152000000000001</v>
      </c>
      <c r="T49" s="53">
        <v>60</v>
      </c>
      <c r="U49" s="97">
        <v>55.756</v>
      </c>
      <c r="V49" s="53">
        <v>60</v>
      </c>
      <c r="W49" s="97">
        <v>56.189</v>
      </c>
      <c r="X49" s="104">
        <v>60</v>
      </c>
      <c r="Y49" s="97">
        <v>54.96</v>
      </c>
      <c r="Z49" s="104">
        <v>60</v>
      </c>
      <c r="AA49" s="97">
        <v>55.25</v>
      </c>
      <c r="AB49" s="48">
        <f>F6/D6</f>
        <v>0.89456640366414397</v>
      </c>
      <c r="AD49" s="2"/>
      <c r="AE49" s="2"/>
      <c r="AF49" s="2"/>
      <c r="AG49" s="2"/>
      <c r="AH49" s="2"/>
      <c r="AI49" s="2"/>
      <c r="AJ49" s="2"/>
      <c r="AK49" s="2"/>
    </row>
    <row r="50" spans="2:37" ht="17" customHeight="1" thickBot="1">
      <c r="B50" s="62"/>
      <c r="C50" s="62"/>
      <c r="D50" s="63"/>
      <c r="E50" s="1"/>
      <c r="F50" s="1"/>
      <c r="G50" s="1"/>
      <c r="H50" s="1"/>
      <c r="I50" s="1"/>
      <c r="J50" s="1"/>
      <c r="W50" s="105"/>
      <c r="X50" s="105"/>
      <c r="Y50" s="105"/>
      <c r="Z50" s="105"/>
      <c r="AA50" s="105"/>
      <c r="AD50" s="2"/>
      <c r="AE50" s="2"/>
      <c r="AF50" s="2"/>
      <c r="AG50" s="2"/>
      <c r="AH50" s="2"/>
      <c r="AI50" s="2"/>
      <c r="AJ50" s="2"/>
      <c r="AK50" s="2"/>
    </row>
    <row r="51" spans="2:37" ht="17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thickBot="1">
      <c r="B53" s="131" t="s">
        <v>91</v>
      </c>
      <c r="C53" s="132"/>
      <c r="D53" s="128">
        <f>AVERAGE(E57:E58)</f>
        <v>103.5858135186875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thickBot="1">
      <c r="B54" s="131" t="s">
        <v>92</v>
      </c>
      <c r="C54" s="132"/>
      <c r="D54" s="122" t="s">
        <v>125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customHeight="1">
      <c r="B55" s="115"/>
      <c r="C55" s="115"/>
      <c r="D55" s="63"/>
      <c r="E55" s="1"/>
      <c r="F55" s="1"/>
      <c r="G55" s="1"/>
      <c r="H55" s="1"/>
      <c r="I55" s="1"/>
      <c r="J55" s="1"/>
      <c r="W55" s="105"/>
      <c r="X55" s="105"/>
      <c r="Y55" s="105"/>
      <c r="Z55" s="105"/>
      <c r="AA55" s="105"/>
      <c r="AD55" s="2"/>
      <c r="AE55" s="2"/>
      <c r="AF55" s="2"/>
      <c r="AG55" s="2"/>
      <c r="AH55" s="2"/>
      <c r="AI55" s="2"/>
      <c r="AJ55" s="2"/>
      <c r="AK55" s="2"/>
    </row>
    <row r="56" spans="2:37" ht="17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>
      <c r="B57" s="49">
        <v>97</v>
      </c>
      <c r="C57" s="50" t="s">
        <v>144</v>
      </c>
      <c r="D57" s="73">
        <v>16</v>
      </c>
      <c r="E57" s="109">
        <f t="shared" ref="E57:E58" si="24">G57*0.5+I57*0.125+K57*0.125+M57*0.125+O57*0.125</f>
        <v>102.65898681409121</v>
      </c>
      <c r="F57" s="110">
        <f t="shared" ref="F57:F58" si="25">SUM(R57:S57)</f>
        <v>113.94800000000001</v>
      </c>
      <c r="G57" s="109">
        <f>F57*AB57</f>
        <v>101.93405256472188</v>
      </c>
      <c r="H57" s="110">
        <f t="shared" ref="H57:H58" si="26">SUM(T57:U57)</f>
        <v>115.18299999999999</v>
      </c>
      <c r="I57" s="109">
        <f>H57*AB57</f>
        <v>103.03884207324708</v>
      </c>
      <c r="J57" s="110">
        <f t="shared" ref="J57:J58" si="27">SUM(V57:W57)</f>
        <v>115.643</v>
      </c>
      <c r="K57" s="109">
        <f>J57*AB57</f>
        <v>103.45034261893259</v>
      </c>
      <c r="L57" s="110">
        <f t="shared" ref="L57:L58" si="28">SUM(X57:Y57)</f>
        <v>115.71299999999999</v>
      </c>
      <c r="M57" s="109">
        <f>L57*AB57</f>
        <v>103.51296226718908</v>
      </c>
      <c r="N57" s="110">
        <f t="shared" ref="N57:N58" si="29">SUM(Z57:AA57)</f>
        <v>115.73599999999999</v>
      </c>
      <c r="O57" s="109">
        <f>N57*AB57</f>
        <v>103.53353729447336</v>
      </c>
      <c r="P57" s="48"/>
      <c r="Q57" s="48"/>
      <c r="R57" s="53">
        <v>60</v>
      </c>
      <c r="S57" s="54">
        <v>53.948</v>
      </c>
      <c r="T57" s="53">
        <v>60</v>
      </c>
      <c r="U57" s="54">
        <v>55.183</v>
      </c>
      <c r="V57" s="53">
        <v>60</v>
      </c>
      <c r="W57" s="54">
        <v>55.643000000000001</v>
      </c>
      <c r="X57" s="53">
        <v>60</v>
      </c>
      <c r="Y57" s="54">
        <v>55.713000000000001</v>
      </c>
      <c r="Z57" s="53">
        <v>60</v>
      </c>
      <c r="AA57" s="54">
        <v>55.735999999999997</v>
      </c>
      <c r="AB57" s="48">
        <f>F6/D6</f>
        <v>0.89456640366414397</v>
      </c>
      <c r="AD57" s="2"/>
      <c r="AE57" s="2"/>
      <c r="AF57" s="2"/>
      <c r="AG57" s="2"/>
      <c r="AH57" s="2"/>
      <c r="AI57" s="2"/>
      <c r="AJ57" s="2"/>
      <c r="AK57" s="2"/>
    </row>
    <row r="58" spans="2:37" ht="16">
      <c r="B58" s="58">
        <v>98</v>
      </c>
      <c r="C58" s="68" t="s">
        <v>134</v>
      </c>
      <c r="D58" s="77">
        <v>17</v>
      </c>
      <c r="E58" s="60">
        <f t="shared" si="24"/>
        <v>104.51264022328378</v>
      </c>
      <c r="F58" s="61">
        <f t="shared" si="25"/>
        <v>116.50200000000001</v>
      </c>
      <c r="G58" s="60">
        <f>F58*AB58</f>
        <v>104.21877515968011</v>
      </c>
      <c r="H58" s="61">
        <f t="shared" si="26"/>
        <v>116.65600000000001</v>
      </c>
      <c r="I58" s="60">
        <f>H58*AB58</f>
        <v>104.35653838584439</v>
      </c>
      <c r="J58" s="61">
        <f t="shared" si="27"/>
        <v>117.78999999999999</v>
      </c>
      <c r="K58" s="60">
        <f>J58*AB58</f>
        <v>105.37097668759951</v>
      </c>
      <c r="L58" s="119">
        <f t="shared" si="28"/>
        <v>117.04300000000001</v>
      </c>
      <c r="M58" s="120">
        <f>L58*AB58</f>
        <v>104.70273558406241</v>
      </c>
      <c r="N58" s="119">
        <f t="shared" si="29"/>
        <v>117.14699999999999</v>
      </c>
      <c r="O58" s="120">
        <f>N58*AB58</f>
        <v>104.79577049004347</v>
      </c>
      <c r="P58" s="48"/>
      <c r="Q58" s="48"/>
      <c r="R58" s="53">
        <v>60</v>
      </c>
      <c r="S58" s="54">
        <v>56.502000000000002</v>
      </c>
      <c r="T58" s="53">
        <v>60</v>
      </c>
      <c r="U58" s="54">
        <v>56.655999999999999</v>
      </c>
      <c r="V58" s="53">
        <v>60</v>
      </c>
      <c r="W58" s="54">
        <v>57.79</v>
      </c>
      <c r="X58" s="53">
        <v>60</v>
      </c>
      <c r="Y58" s="54">
        <v>57.042999999999999</v>
      </c>
      <c r="Z58" s="53">
        <v>60</v>
      </c>
      <c r="AA58" s="54">
        <v>57.146999999999998</v>
      </c>
      <c r="AB58" s="48">
        <f>F6/D6</f>
        <v>0.89456640366414397</v>
      </c>
      <c r="AD58" s="2"/>
      <c r="AE58" s="2"/>
      <c r="AF58" s="2"/>
      <c r="AG58" s="2"/>
      <c r="AH58" s="2"/>
      <c r="AI58" s="2"/>
      <c r="AJ58" s="2"/>
      <c r="AK58" s="2"/>
    </row>
    <row r="75" spans="2:18" s="1" customFormat="1">
      <c r="B75" s="2"/>
      <c r="E75" s="2"/>
      <c r="F75" s="2"/>
      <c r="G75" s="2"/>
      <c r="H75" s="2"/>
      <c r="I75" s="2"/>
      <c r="J75" s="2"/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2:O2"/>
    <mergeCell ref="B3:I3"/>
    <mergeCell ref="B5:C5"/>
    <mergeCell ref="D5:E5"/>
    <mergeCell ref="B6:C6"/>
    <mergeCell ref="D6:E6"/>
    <mergeCell ref="B8:C8"/>
    <mergeCell ref="D8:E8"/>
    <mergeCell ref="B9:C9"/>
    <mergeCell ref="D9:E9"/>
    <mergeCell ref="B10:C10"/>
    <mergeCell ref="D10:E10"/>
    <mergeCell ref="B11:C11"/>
    <mergeCell ref="D11:E11"/>
    <mergeCell ref="B18:C18"/>
    <mergeCell ref="D18:E18"/>
    <mergeCell ref="B19:C19"/>
    <mergeCell ref="D19:E19"/>
    <mergeCell ref="B20:C20"/>
    <mergeCell ref="D20:E20"/>
    <mergeCell ref="B21:C21"/>
    <mergeCell ref="D21:E21"/>
    <mergeCell ref="B29:C29"/>
    <mergeCell ref="D29:E29"/>
    <mergeCell ref="B30:C30"/>
    <mergeCell ref="D30:E30"/>
    <mergeCell ref="B31:C31"/>
    <mergeCell ref="D31:E31"/>
    <mergeCell ref="B32:C32"/>
    <mergeCell ref="D32:E32"/>
    <mergeCell ref="B40:C40"/>
    <mergeCell ref="D40:E40"/>
    <mergeCell ref="B41:C41"/>
    <mergeCell ref="D41:E41"/>
    <mergeCell ref="B42:C42"/>
    <mergeCell ref="D42:E42"/>
    <mergeCell ref="B53:C53"/>
    <mergeCell ref="D53:E53"/>
    <mergeCell ref="B54:C54"/>
    <mergeCell ref="D54:E54"/>
    <mergeCell ref="B43:C43"/>
    <mergeCell ref="D43:E43"/>
    <mergeCell ref="B51:C51"/>
    <mergeCell ref="D51:E51"/>
    <mergeCell ref="B52:C52"/>
    <mergeCell ref="D52:E52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K90"/>
  <sheetViews>
    <sheetView topLeftCell="A7" zoomScale="91" zoomScaleNormal="91" zoomScaleSheetLayoutView="83" workbookViewId="0">
      <selection activeCell="E14" activeCellId="3" sqref="E24:E27 E35:E38 E46:E49 E14:E16"/>
    </sheetView>
  </sheetViews>
  <sheetFormatPr baseColWidth="10" defaultColWidth="15.83203125" defaultRowHeight="15"/>
  <cols>
    <col min="1" max="1" width="15.83203125" style="2"/>
    <col min="2" max="2" width="5.5" style="2" bestFit="1" customWidth="1"/>
    <col min="3" max="3" width="13.33203125" style="1" bestFit="1" customWidth="1"/>
    <col min="4" max="4" width="5.83203125" style="1" customWidth="1"/>
    <col min="5" max="5" width="11.83203125" style="2" customWidth="1"/>
    <col min="6" max="6" width="10.1640625" style="2" customWidth="1"/>
    <col min="7" max="8" width="13" style="2" customWidth="1"/>
    <col min="9" max="9" width="8.33203125" style="2" customWidth="1"/>
    <col min="10" max="10" width="10.33203125" style="2" customWidth="1"/>
    <col min="11" max="11" width="8.33203125" style="1" customWidth="1"/>
    <col min="12" max="12" width="10.33203125" style="1" customWidth="1"/>
    <col min="13" max="13" width="8.33203125" style="1" customWidth="1"/>
    <col min="14" max="14" width="10.33203125" style="1" customWidth="1"/>
    <col min="15" max="15" width="8.33203125" style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7.8320312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147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116" t="s">
        <v>66</v>
      </c>
      <c r="G5" s="116" t="s">
        <v>101</v>
      </c>
      <c r="H5" s="116" t="s">
        <v>102</v>
      </c>
    </row>
    <row r="6" spans="2:37" ht="17">
      <c r="B6" s="124" t="s">
        <v>151</v>
      </c>
      <c r="C6" s="125"/>
      <c r="D6" s="126">
        <v>82.117999999999995</v>
      </c>
      <c r="E6" s="126"/>
      <c r="F6" s="79">
        <v>100</v>
      </c>
      <c r="G6" s="80">
        <f>AVERAGE(E27,E25,E16,E38,E37,E35,E49,E47,E14,E15)</f>
        <v>102.34951533159598</v>
      </c>
      <c r="H6" s="94" t="s">
        <v>152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AVERAGE(E14,E16)</f>
        <v>102.51003129642709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125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9</v>
      </c>
      <c r="E14" s="51">
        <f>G14*0.5+I14*0.125+K14*0.125+M14*0.125+O14*0.125</f>
        <v>102.85732117197203</v>
      </c>
      <c r="F14" s="52">
        <f>SUM(R14:S14)</f>
        <v>83.603999999999999</v>
      </c>
      <c r="G14" s="51">
        <f>F14*AB14</f>
        <v>101.80959107625611</v>
      </c>
      <c r="H14" s="98">
        <f>SUM(T14:U14)</f>
        <v>86.018000000000001</v>
      </c>
      <c r="I14" s="99">
        <f>H14*AB14</f>
        <v>104.74926325531553</v>
      </c>
      <c r="J14" s="98">
        <f>SUM(V14:W14)</f>
        <v>86.033999999999992</v>
      </c>
      <c r="K14" s="99">
        <f>J14*AB14</f>
        <v>104.7687474122604</v>
      </c>
      <c r="L14" s="98">
        <f>SUM(X14:Y14)</f>
        <v>84.620999999999995</v>
      </c>
      <c r="M14" s="99">
        <f>L14*AB14</f>
        <v>103.04805280206531</v>
      </c>
      <c r="N14" s="98">
        <f>SUM(Z14:AA14)</f>
        <v>84.626000000000005</v>
      </c>
      <c r="O14" s="99">
        <f>N14*AB14</f>
        <v>103.0541416011106</v>
      </c>
      <c r="P14" s="48"/>
      <c r="Q14" s="48"/>
      <c r="R14" s="53">
        <v>60</v>
      </c>
      <c r="S14" s="54">
        <v>23.603999999999999</v>
      </c>
      <c r="T14" s="53">
        <v>60</v>
      </c>
      <c r="U14" s="97">
        <v>26.018000000000001</v>
      </c>
      <c r="V14" s="53">
        <v>60</v>
      </c>
      <c r="W14" s="97">
        <v>26.033999999999999</v>
      </c>
      <c r="X14" s="104">
        <v>60</v>
      </c>
      <c r="Y14" s="97">
        <v>24.620999999999999</v>
      </c>
      <c r="Z14" s="104">
        <v>60</v>
      </c>
      <c r="AA14" s="97">
        <v>24.626000000000001</v>
      </c>
      <c r="AB14" s="48">
        <f>F6/D6</f>
        <v>1.2177598090552619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10</v>
      </c>
      <c r="E15" s="56">
        <f>G15*0.5+I15*0.125+K15*0.125+M15*0.125+O15*0.125</f>
        <v>102.9515453371977</v>
      </c>
      <c r="F15" s="57">
        <f>SUM(R15:S15)</f>
        <v>83.775000000000006</v>
      </c>
      <c r="G15" s="56">
        <f>F15*AB15</f>
        <v>102.01782800360458</v>
      </c>
      <c r="H15" s="57">
        <f>SUM(T15:U15)</f>
        <v>85.822000000000003</v>
      </c>
      <c r="I15" s="56">
        <f>H15*AB15</f>
        <v>104.5105823327407</v>
      </c>
      <c r="J15" s="57">
        <f>SUM(V15:W15)</f>
        <v>86.018000000000001</v>
      </c>
      <c r="K15" s="56">
        <f>J15*AB15</f>
        <v>104.74926325531553</v>
      </c>
      <c r="L15" s="100">
        <f>SUM(X15:Y15)</f>
        <v>84.625</v>
      </c>
      <c r="M15" s="101">
        <f>L15*AB15</f>
        <v>103.05292384130153</v>
      </c>
      <c r="N15" s="100">
        <f>SUM(Z15:AA15)</f>
        <v>84.769000000000005</v>
      </c>
      <c r="O15" s="101">
        <f>N15*AB15</f>
        <v>103.22828125380551</v>
      </c>
      <c r="P15" s="48"/>
      <c r="Q15" s="48"/>
      <c r="R15" s="53">
        <v>60</v>
      </c>
      <c r="S15" s="54">
        <v>23.774999999999999</v>
      </c>
      <c r="T15" s="53">
        <v>60</v>
      </c>
      <c r="U15" s="54">
        <v>25.821999999999999</v>
      </c>
      <c r="V15" s="53">
        <v>60</v>
      </c>
      <c r="W15" s="97">
        <v>26.018000000000001</v>
      </c>
      <c r="X15" s="104">
        <v>60</v>
      </c>
      <c r="Y15" s="97">
        <v>24.625</v>
      </c>
      <c r="Z15" s="104">
        <v>60</v>
      </c>
      <c r="AA15" s="97">
        <v>24.768999999999998</v>
      </c>
      <c r="AB15" s="48">
        <f>F6/D6</f>
        <v>1.2177598090552619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4</v>
      </c>
      <c r="C16" s="65" t="s">
        <v>150</v>
      </c>
      <c r="D16" s="76">
        <v>3</v>
      </c>
      <c r="E16" s="66">
        <f>G16*0.5+I16*0.125+K16*0.125+M16*0.125+O16*0.125</f>
        <v>102.16274142088213</v>
      </c>
      <c r="F16" s="67">
        <f>SUM(R16:S16)</f>
        <v>83.025999999999996</v>
      </c>
      <c r="G16" s="66">
        <f>F16*AB16</f>
        <v>101.10572590662217</v>
      </c>
      <c r="H16" s="67">
        <f>SUM(T16:U16)</f>
        <v>85.156000000000006</v>
      </c>
      <c r="I16" s="66">
        <f>H16*AB16</f>
        <v>103.69955429990989</v>
      </c>
      <c r="J16" s="67">
        <f>SUM(V16:W16)</f>
        <v>85.914000000000001</v>
      </c>
      <c r="K16" s="66">
        <f>J16*AB16</f>
        <v>104.62261623517378</v>
      </c>
      <c r="L16" s="117">
        <f>SUM(X16:Y16)</f>
        <v>83.95</v>
      </c>
      <c r="M16" s="118">
        <f>L16*AB16</f>
        <v>102.23093597018924</v>
      </c>
      <c r="N16" s="117">
        <f>SUM(Z16:AA16)</f>
        <v>84.027999999999992</v>
      </c>
      <c r="O16" s="118">
        <f>N16*AB16</f>
        <v>102.32592123529554</v>
      </c>
      <c r="P16" s="48"/>
      <c r="Q16" s="48"/>
      <c r="R16" s="53">
        <v>60</v>
      </c>
      <c r="S16" s="54">
        <v>23.026</v>
      </c>
      <c r="T16" s="53">
        <v>60</v>
      </c>
      <c r="U16" s="54">
        <v>25.155999999999999</v>
      </c>
      <c r="V16" s="53">
        <v>60</v>
      </c>
      <c r="W16" s="97">
        <v>25.914000000000001</v>
      </c>
      <c r="X16" s="104">
        <v>60</v>
      </c>
      <c r="Y16" s="97">
        <v>23.95</v>
      </c>
      <c r="Z16" s="104">
        <v>60</v>
      </c>
      <c r="AA16" s="97">
        <v>24.027999999999999</v>
      </c>
      <c r="AB16" s="48">
        <f>F6/D6</f>
        <v>1.2177598090552619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AVERAGE(E25,E27)</f>
        <v>101.74132041696095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153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13</v>
      </c>
      <c r="E24" s="51">
        <f>G24*0.5+I24*0.125+K24*0.125+M24*0.125+O24*0.125</f>
        <v>103.32783311819577</v>
      </c>
      <c r="F24" s="52">
        <f>SUM(R24:S24)</f>
        <v>84.031999999999996</v>
      </c>
      <c r="G24" s="51">
        <f>F24*AB24</f>
        <v>102.33079227453176</v>
      </c>
      <c r="H24" s="52">
        <f>SUM(T24:U24)</f>
        <v>85.863</v>
      </c>
      <c r="I24" s="51">
        <f>H24*AB24</f>
        <v>104.56051048491196</v>
      </c>
      <c r="J24" s="52">
        <f>SUM(V24:W24)</f>
        <v>85.986000000000004</v>
      </c>
      <c r="K24" s="51">
        <f>J24*AB24</f>
        <v>104.71029494142576</v>
      </c>
      <c r="L24" s="98">
        <f>SUM(X24:Y24)</f>
        <v>85.295000000000002</v>
      </c>
      <c r="M24" s="99">
        <f>L24*AB24</f>
        <v>103.86882291336858</v>
      </c>
      <c r="N24" s="98">
        <f>SUM(Z24:AA24)</f>
        <v>85.533999999999992</v>
      </c>
      <c r="O24" s="99">
        <f>N24*AB24</f>
        <v>104.15986750773277</v>
      </c>
      <c r="P24" s="48"/>
      <c r="Q24" s="48"/>
      <c r="R24" s="53">
        <v>60</v>
      </c>
      <c r="S24" s="54">
        <v>24.032</v>
      </c>
      <c r="T24" s="53">
        <v>60</v>
      </c>
      <c r="U24" s="54">
        <v>25.863</v>
      </c>
      <c r="V24" s="53">
        <v>60</v>
      </c>
      <c r="W24" s="97">
        <v>25.986000000000001</v>
      </c>
      <c r="X24" s="104">
        <v>60</v>
      </c>
      <c r="Y24" s="54">
        <v>25.295000000000002</v>
      </c>
      <c r="Z24" s="104">
        <v>60</v>
      </c>
      <c r="AA24" s="97">
        <v>25.533999999999999</v>
      </c>
      <c r="AB24" s="48">
        <f>F6/D6</f>
        <v>1.2177598090552619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8</v>
      </c>
      <c r="C25" s="36" t="s">
        <v>140</v>
      </c>
      <c r="D25" s="74">
        <v>2</v>
      </c>
      <c r="E25" s="56">
        <f t="shared" ref="E25:E27" si="0">G25*0.5+I25*0.125+K25*0.125+M25*0.125+O25*0.125</f>
        <v>101.92284273849825</v>
      </c>
      <c r="F25" s="57">
        <f t="shared" ref="F25:F27" si="1">SUM(R25:S25)</f>
        <v>83.021000000000001</v>
      </c>
      <c r="G25" s="56">
        <f>F25*AB25</f>
        <v>101.0996371075769</v>
      </c>
      <c r="H25" s="100">
        <f t="shared" ref="H25:H27" si="2">SUM(T25:U25)</f>
        <v>84.831000000000003</v>
      </c>
      <c r="I25" s="101">
        <f>H25*AB25</f>
        <v>103.30378236196692</v>
      </c>
      <c r="J25" s="100">
        <f t="shared" ref="J25:J27" si="3">SUM(V25:W25)</f>
        <v>84.933999999999997</v>
      </c>
      <c r="K25" s="101">
        <f>J25*AB25</f>
        <v>103.42921162229962</v>
      </c>
      <c r="L25" s="100">
        <f t="shared" ref="L25:L27" si="4">SUM(X25:Y25)</f>
        <v>83.521999999999991</v>
      </c>
      <c r="M25" s="101">
        <f>L25*AB25</f>
        <v>101.70973477191357</v>
      </c>
      <c r="N25" s="100">
        <f t="shared" ref="N25:N27" si="5">SUM(Z25:AA25)</f>
        <v>84.204999999999998</v>
      </c>
      <c r="O25" s="101">
        <f>N25*AB25</f>
        <v>102.54146472149833</v>
      </c>
      <c r="P25" s="48"/>
      <c r="Q25" s="48"/>
      <c r="R25" s="53">
        <v>60</v>
      </c>
      <c r="S25" s="54">
        <v>23.021000000000001</v>
      </c>
      <c r="T25" s="53">
        <v>60</v>
      </c>
      <c r="U25" s="97">
        <v>24.831</v>
      </c>
      <c r="V25" s="53">
        <v>60</v>
      </c>
      <c r="W25" s="97">
        <v>24.934000000000001</v>
      </c>
      <c r="X25" s="104">
        <v>60</v>
      </c>
      <c r="Y25" s="97">
        <v>23.521999999999998</v>
      </c>
      <c r="Z25" s="104">
        <v>60</v>
      </c>
      <c r="AA25" s="97">
        <v>24.204999999999998</v>
      </c>
      <c r="AB25" s="48">
        <f>F6/D6</f>
        <v>1.2177598090552619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14</v>
      </c>
      <c r="E26" s="51">
        <f t="shared" si="0"/>
        <v>105.10774129910615</v>
      </c>
      <c r="F26" s="52">
        <f t="shared" si="1"/>
        <v>82.686999999999998</v>
      </c>
      <c r="G26" s="51">
        <f>F26*AB26</f>
        <v>100.69290533135243</v>
      </c>
      <c r="H26" s="98">
        <f t="shared" si="2"/>
        <v>95.387</v>
      </c>
      <c r="I26" s="99">
        <f>H26*AB26</f>
        <v>116.15845490635427</v>
      </c>
      <c r="J26" s="87">
        <f t="shared" si="3"/>
        <v>95.387</v>
      </c>
      <c r="K26" s="89">
        <f>J26*AB26</f>
        <v>116.15845490635427</v>
      </c>
      <c r="L26" s="98">
        <f t="shared" si="4"/>
        <v>84.408999999999992</v>
      </c>
      <c r="M26" s="99">
        <f>L26*AB26</f>
        <v>102.7898877225456</v>
      </c>
      <c r="N26" s="98">
        <f t="shared" si="5"/>
        <v>84.567999999999998</v>
      </c>
      <c r="O26" s="99">
        <f>N26*AB26</f>
        <v>102.98351153218539</v>
      </c>
      <c r="P26" s="48"/>
      <c r="Q26" s="48"/>
      <c r="R26" s="53">
        <v>60</v>
      </c>
      <c r="S26" s="54">
        <v>22.687000000000001</v>
      </c>
      <c r="T26" s="53">
        <v>60</v>
      </c>
      <c r="U26" s="97">
        <v>35.387</v>
      </c>
      <c r="V26" s="53">
        <v>60</v>
      </c>
      <c r="W26" s="97">
        <v>35.387</v>
      </c>
      <c r="X26" s="104">
        <v>60</v>
      </c>
      <c r="Y26" s="97">
        <v>24.408999999999999</v>
      </c>
      <c r="Z26" s="104">
        <v>60</v>
      </c>
      <c r="AA26" s="97">
        <v>24.568000000000001</v>
      </c>
      <c r="AB26" s="48">
        <f>F6/D6</f>
        <v>1.2177598090552619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22</v>
      </c>
      <c r="C27" s="59" t="s">
        <v>149</v>
      </c>
      <c r="D27" s="75">
        <v>1</v>
      </c>
      <c r="E27" s="60">
        <f t="shared" si="0"/>
        <v>101.55979809542366</v>
      </c>
      <c r="F27" s="61">
        <f t="shared" si="1"/>
        <v>82.117999999999995</v>
      </c>
      <c r="G27" s="60">
        <f>F27*AB27</f>
        <v>100</v>
      </c>
      <c r="H27" s="61">
        <f t="shared" si="2"/>
        <v>84.391999999999996</v>
      </c>
      <c r="I27" s="60">
        <f>H27*AB27</f>
        <v>102.76918580579166</v>
      </c>
      <c r="J27" s="61">
        <f t="shared" si="3"/>
        <v>85.176999999999992</v>
      </c>
      <c r="K27" s="60">
        <f>J27*AB27</f>
        <v>103.72512725590003</v>
      </c>
      <c r="L27" s="102">
        <f t="shared" si="4"/>
        <v>83.972999999999999</v>
      </c>
      <c r="M27" s="103">
        <f>L27*AB27</f>
        <v>102.25894444579751</v>
      </c>
      <c r="N27" s="102">
        <f t="shared" si="5"/>
        <v>85.176999999999992</v>
      </c>
      <c r="O27" s="103">
        <f>N27*AB27</f>
        <v>103.72512725590003</v>
      </c>
      <c r="P27" s="48"/>
      <c r="Q27" s="48"/>
      <c r="R27" s="53">
        <v>60</v>
      </c>
      <c r="S27" s="54">
        <v>22.117999999999999</v>
      </c>
      <c r="T27" s="53">
        <v>60</v>
      </c>
      <c r="U27" s="54">
        <v>24.391999999999999</v>
      </c>
      <c r="V27" s="53">
        <v>60</v>
      </c>
      <c r="W27" s="97">
        <v>25.177</v>
      </c>
      <c r="X27" s="104">
        <v>60</v>
      </c>
      <c r="Y27" s="54">
        <v>23.972999999999999</v>
      </c>
      <c r="Z27" s="104">
        <v>60</v>
      </c>
      <c r="AA27" s="97">
        <v>25.177</v>
      </c>
      <c r="AB27" s="48">
        <f>F6/D6</f>
        <v>1.2177598090552619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90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AVERAGE(E37,E38)</f>
        <v>102.26244550524854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125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6</v>
      </c>
      <c r="E35" s="51">
        <f>G35*0.5+I35*0.125+K35*0.125+M35*0.125+O35*0.125</f>
        <v>102.43308409849242</v>
      </c>
      <c r="F35" s="52">
        <f>SUM(R35:S35)</f>
        <v>82.798000000000002</v>
      </c>
      <c r="G35" s="51">
        <f>F35*AB35</f>
        <v>100.82807667015759</v>
      </c>
      <c r="H35" s="52">
        <f>SUM(T35:U35)</f>
        <v>85.384</v>
      </c>
      <c r="I35" s="51">
        <f>H35*AB35</f>
        <v>103.97720353637449</v>
      </c>
      <c r="J35" s="52">
        <f>SUM(V35:W35)</f>
        <v>85.498000000000005</v>
      </c>
      <c r="K35" s="51">
        <f>J35*AB35</f>
        <v>104.11602815460679</v>
      </c>
      <c r="L35" s="98">
        <f>SUM(X35:Y35)</f>
        <v>85.385000000000005</v>
      </c>
      <c r="M35" s="99">
        <f>L35*AB35</f>
        <v>103.97842129618354</v>
      </c>
      <c r="N35" s="98">
        <f>SUM(Z35:AA35)</f>
        <v>85.468999999999994</v>
      </c>
      <c r="O35" s="99">
        <f>N35*AB35</f>
        <v>104.08071312014418</v>
      </c>
      <c r="P35" s="48"/>
      <c r="Q35" s="48"/>
      <c r="R35" s="53">
        <v>60</v>
      </c>
      <c r="S35" s="54">
        <v>22.797999999999998</v>
      </c>
      <c r="T35" s="53">
        <v>60</v>
      </c>
      <c r="U35" s="54">
        <v>25.384</v>
      </c>
      <c r="V35" s="53">
        <v>60</v>
      </c>
      <c r="W35" s="97">
        <v>25.498000000000001</v>
      </c>
      <c r="X35" s="104">
        <v>60</v>
      </c>
      <c r="Y35" s="97">
        <v>25.385000000000002</v>
      </c>
      <c r="Z35" s="104">
        <v>60</v>
      </c>
      <c r="AA35" s="97">
        <v>25.469000000000001</v>
      </c>
      <c r="AB35" s="48">
        <f>F6/D6</f>
        <v>1.2177598090552619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15</v>
      </c>
      <c r="E36" s="56">
        <f t="shared" ref="E36:E38" si="6">G36*0.5+I36*0.125+K36*0.125+M36*0.125+O36*0.125</f>
        <v>109.79489880415987</v>
      </c>
      <c r="F36" s="57">
        <f t="shared" ref="F36:F38" si="7">SUM(R36:S36)</f>
        <v>95.061000000000007</v>
      </c>
      <c r="G36" s="56">
        <f>F36*AB36</f>
        <v>115.76146520860226</v>
      </c>
      <c r="H36" s="100">
        <f t="shared" ref="H36:H38" si="8">SUM(T36:U36)</f>
        <v>85.742999999999995</v>
      </c>
      <c r="I36" s="101">
        <f>H36*AB36</f>
        <v>104.41437930782531</v>
      </c>
      <c r="J36" s="100">
        <f t="shared" ref="J36:J38" si="9">SUM(V36:W36)</f>
        <v>85.905000000000001</v>
      </c>
      <c r="K36" s="101">
        <f>J36*AB36</f>
        <v>104.61165639689227</v>
      </c>
      <c r="L36" s="100">
        <f t="shared" ref="L36:L38" si="10">SUM(X36:Y36)</f>
        <v>84.581000000000003</v>
      </c>
      <c r="M36" s="101">
        <f>L36*AB36</f>
        <v>102.99934240970312</v>
      </c>
      <c r="N36" s="100">
        <f t="shared" ref="N36:N38" si="11">SUM(Z36:AA36)</f>
        <v>84.817999999999998</v>
      </c>
      <c r="O36" s="101">
        <f>N36*AB36</f>
        <v>103.28795148444921</v>
      </c>
      <c r="P36" s="48"/>
      <c r="Q36" s="48"/>
      <c r="R36" s="53">
        <v>60</v>
      </c>
      <c r="S36" s="54">
        <v>35.061</v>
      </c>
      <c r="T36" s="53">
        <v>60</v>
      </c>
      <c r="U36" s="97">
        <v>25.742999999999999</v>
      </c>
      <c r="V36" s="53">
        <v>60</v>
      </c>
      <c r="W36" s="97">
        <v>25.905000000000001</v>
      </c>
      <c r="X36" s="104">
        <v>60</v>
      </c>
      <c r="Y36" s="97">
        <v>24.581</v>
      </c>
      <c r="Z36" s="104">
        <v>60</v>
      </c>
      <c r="AA36" s="97">
        <v>24.818000000000001</v>
      </c>
      <c r="AB36" s="48">
        <f>F6/D6</f>
        <v>1.2177598090552619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16</v>
      </c>
      <c r="C37" s="50" t="s">
        <v>109</v>
      </c>
      <c r="D37" s="50">
        <v>5</v>
      </c>
      <c r="E37" s="51">
        <f t="shared" si="6"/>
        <v>102.34601427214496</v>
      </c>
      <c r="F37" s="52">
        <f t="shared" si="7"/>
        <v>83.061999999999998</v>
      </c>
      <c r="G37" s="51">
        <f>F37*AB37</f>
        <v>101.14956525974816</v>
      </c>
      <c r="H37" s="52">
        <f t="shared" si="8"/>
        <v>84.927999999999997</v>
      </c>
      <c r="I37" s="51">
        <f>H37*AB37</f>
        <v>103.42190506344528</v>
      </c>
      <c r="J37" s="52">
        <f t="shared" si="9"/>
        <v>85.286000000000001</v>
      </c>
      <c r="K37" s="51">
        <f>J37*AB37</f>
        <v>103.85786307508707</v>
      </c>
      <c r="L37" s="98">
        <f t="shared" si="10"/>
        <v>84.942000000000007</v>
      </c>
      <c r="M37" s="99">
        <f>L37*AB37</f>
        <v>103.43895370077207</v>
      </c>
      <c r="N37" s="98">
        <f t="shared" si="11"/>
        <v>84.951999999999998</v>
      </c>
      <c r="O37" s="99">
        <f>N37*AB37</f>
        <v>103.45113129886261</v>
      </c>
      <c r="P37" s="48"/>
      <c r="Q37" s="48"/>
      <c r="R37" s="53">
        <v>60</v>
      </c>
      <c r="S37" s="54">
        <v>23.062000000000001</v>
      </c>
      <c r="T37" s="53">
        <v>60</v>
      </c>
      <c r="U37" s="54">
        <v>24.928000000000001</v>
      </c>
      <c r="V37" s="53">
        <v>60</v>
      </c>
      <c r="W37" s="97">
        <v>25.286000000000001</v>
      </c>
      <c r="X37" s="104">
        <v>60</v>
      </c>
      <c r="Y37" s="97">
        <v>24.942</v>
      </c>
      <c r="Z37" s="104">
        <v>60</v>
      </c>
      <c r="AA37" s="97">
        <v>24.952000000000002</v>
      </c>
      <c r="AB37" s="48">
        <f>F6/D6</f>
        <v>1.2177598090552619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21</v>
      </c>
      <c r="C38" s="59" t="s">
        <v>148</v>
      </c>
      <c r="D38" s="59">
        <v>4</v>
      </c>
      <c r="E38" s="120">
        <f t="shared" si="6"/>
        <v>102.17887673835213</v>
      </c>
      <c r="F38" s="111">
        <f t="shared" si="7"/>
        <v>82.798000000000002</v>
      </c>
      <c r="G38" s="112">
        <f>F38*AB38</f>
        <v>100.82807667015759</v>
      </c>
      <c r="H38" s="119">
        <f t="shared" si="8"/>
        <v>85.649000000000001</v>
      </c>
      <c r="I38" s="120">
        <f>H38*AB38</f>
        <v>104.29990988577413</v>
      </c>
      <c r="J38" s="119">
        <f t="shared" si="9"/>
        <v>85.870999999999995</v>
      </c>
      <c r="K38" s="120">
        <f>J38*AB38</f>
        <v>104.57025256338439</v>
      </c>
      <c r="L38" s="119">
        <f t="shared" si="10"/>
        <v>84.272999999999996</v>
      </c>
      <c r="M38" s="120">
        <f>L38*AB38</f>
        <v>102.62427238851409</v>
      </c>
      <c r="N38" s="119">
        <f t="shared" si="11"/>
        <v>84.272999999999996</v>
      </c>
      <c r="O38" s="120">
        <f>N38*AB38</f>
        <v>102.62427238851409</v>
      </c>
      <c r="P38" s="48"/>
      <c r="Q38" s="48"/>
      <c r="R38" s="53">
        <v>60</v>
      </c>
      <c r="S38" s="54">
        <v>22.797999999999998</v>
      </c>
      <c r="T38" s="53">
        <v>60</v>
      </c>
      <c r="U38" s="54">
        <v>25.649000000000001</v>
      </c>
      <c r="V38" s="53">
        <v>60</v>
      </c>
      <c r="W38" s="97">
        <v>25.870999999999999</v>
      </c>
      <c r="X38" s="104">
        <v>60</v>
      </c>
      <c r="Y38" s="97">
        <v>24.273</v>
      </c>
      <c r="Z38" s="104">
        <v>60</v>
      </c>
      <c r="AA38" s="97">
        <v>24.273</v>
      </c>
      <c r="AB38" s="48">
        <f>F6/D6</f>
        <v>1.2177598090552619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40" t="s">
        <v>95</v>
      </c>
      <c r="E40" s="141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AVERAGE(E47,E49)</f>
        <v>102.54146472149833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125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33</v>
      </c>
      <c r="C46" s="50" t="s">
        <v>87</v>
      </c>
      <c r="D46" s="73">
        <v>11</v>
      </c>
      <c r="E46" s="51">
        <f>G46*0.5+I46*0.125+K46*0.125+M46*0.125+O46*0.125</f>
        <v>103.13070824910494</v>
      </c>
      <c r="F46" s="52">
        <f>SUM(R46:S46)</f>
        <v>83.954999999999998</v>
      </c>
      <c r="G46" s="51">
        <f>F46*AB46</f>
        <v>102.23702476923451</v>
      </c>
      <c r="H46" s="98">
        <f>SUM(T46:U46)</f>
        <v>85.87</v>
      </c>
      <c r="I46" s="99">
        <f>H46*AB46</f>
        <v>104.56903480357535</v>
      </c>
      <c r="J46" s="98">
        <f>SUM(V46:W46)</f>
        <v>86.561000000000007</v>
      </c>
      <c r="K46" s="99">
        <f>J46*AB46</f>
        <v>105.41050683163253</v>
      </c>
      <c r="L46" s="98">
        <f>SUM(X46:Y46)</f>
        <v>84.573999999999998</v>
      </c>
      <c r="M46" s="99">
        <f>L46*AB46</f>
        <v>102.99081809103971</v>
      </c>
      <c r="N46" s="98">
        <f>SUM(Z46:AA46)</f>
        <v>84.686000000000007</v>
      </c>
      <c r="O46" s="99">
        <f>N46*AB46</f>
        <v>103.12720718965392</v>
      </c>
      <c r="P46" s="48"/>
      <c r="Q46" s="48"/>
      <c r="R46" s="53">
        <v>60</v>
      </c>
      <c r="S46" s="54">
        <v>23.954999999999998</v>
      </c>
      <c r="T46" s="53">
        <v>60</v>
      </c>
      <c r="U46" s="97">
        <v>25.87</v>
      </c>
      <c r="V46" s="53">
        <v>60</v>
      </c>
      <c r="W46" s="97">
        <v>26.561</v>
      </c>
      <c r="X46" s="104">
        <v>60</v>
      </c>
      <c r="Y46" s="97">
        <v>24.574000000000002</v>
      </c>
      <c r="Z46" s="104">
        <v>60</v>
      </c>
      <c r="AA46" s="97">
        <v>24.686</v>
      </c>
      <c r="AB46" s="48">
        <f>F6/D6</f>
        <v>1.2177598090552619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55</v>
      </c>
      <c r="C47" s="36" t="s">
        <v>122</v>
      </c>
      <c r="D47" s="74">
        <v>8</v>
      </c>
      <c r="E47" s="56">
        <f>G47*0.5+I47*0.125+K47*0.125+M47*0.125+O47*0.125</f>
        <v>102.61361699018487</v>
      </c>
      <c r="F47" s="57">
        <f>SUM(R47:S47)</f>
        <v>83.484000000000009</v>
      </c>
      <c r="G47" s="56">
        <f>F47*AB47</f>
        <v>101.6634598991695</v>
      </c>
      <c r="H47" s="100">
        <f>SUM(T47:U47)</f>
        <v>85.144000000000005</v>
      </c>
      <c r="I47" s="101">
        <f>H47*AB47</f>
        <v>103.68494118220123</v>
      </c>
      <c r="J47" s="100">
        <f>SUM(V47:W47)</f>
        <v>85.47</v>
      </c>
      <c r="K47" s="101">
        <f>J47*AB47</f>
        <v>104.08193087995323</v>
      </c>
      <c r="L47" s="100">
        <f>SUM(X47:Y47)</f>
        <v>84.585000000000008</v>
      </c>
      <c r="M47" s="101">
        <f>L47*AB47</f>
        <v>103.00421344893934</v>
      </c>
      <c r="N47" s="100">
        <f>SUM(Z47:AA47)</f>
        <v>84.978999999999999</v>
      </c>
      <c r="O47" s="101">
        <f>N47*AB47</f>
        <v>103.4840108137071</v>
      </c>
      <c r="P47" s="48"/>
      <c r="Q47" s="48"/>
      <c r="R47" s="53">
        <v>60</v>
      </c>
      <c r="S47" s="54">
        <v>23.484000000000002</v>
      </c>
      <c r="T47" s="53">
        <v>60</v>
      </c>
      <c r="U47" s="97">
        <v>25.143999999999998</v>
      </c>
      <c r="V47" s="53">
        <v>60</v>
      </c>
      <c r="W47" s="97">
        <v>25.47</v>
      </c>
      <c r="X47" s="104">
        <v>60</v>
      </c>
      <c r="Y47" s="97">
        <v>24.585000000000001</v>
      </c>
      <c r="Z47" s="104">
        <v>60</v>
      </c>
      <c r="AA47" s="97">
        <v>24.978999999999999</v>
      </c>
      <c r="AB47" s="48">
        <f>F6/D6</f>
        <v>1.2177598090552619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12</v>
      </c>
      <c r="E48" s="51">
        <f t="shared" ref="E48:E49" si="12">G48*0.5+I48*0.125+K48*0.125+M48*0.125+O48*0.125</f>
        <v>103.1285771694391</v>
      </c>
      <c r="F48" s="52">
        <f t="shared" ref="F48:F49" si="13">SUM(R48:S48)</f>
        <v>83.85</v>
      </c>
      <c r="G48" s="51">
        <f>F48*AB48</f>
        <v>102.10915998928371</v>
      </c>
      <c r="H48" s="98">
        <f t="shared" ref="H48:H49" si="14">SUM(T48:U48)</f>
        <v>85.451999999999998</v>
      </c>
      <c r="I48" s="99">
        <f>H48*AB48</f>
        <v>104.06001120339025</v>
      </c>
      <c r="J48" s="98">
        <f t="shared" ref="J48:J49" si="15">SUM(V48:W48)</f>
        <v>85.962000000000003</v>
      </c>
      <c r="K48" s="99">
        <f>J48*AB48</f>
        <v>104.68106870600843</v>
      </c>
      <c r="L48" s="98">
        <f t="shared" ref="L48:L49" si="16">SUM(X48:Y48)</f>
        <v>85.186000000000007</v>
      </c>
      <c r="M48" s="99">
        <f>L48*AB48</f>
        <v>103.73608709418156</v>
      </c>
      <c r="N48" s="98">
        <f t="shared" ref="N48:N49" si="17">SUM(Z48:AA48)</f>
        <v>85.497</v>
      </c>
      <c r="O48" s="99">
        <f>N48*AB48</f>
        <v>104.11481039479773</v>
      </c>
      <c r="P48" s="48"/>
      <c r="Q48" s="48"/>
      <c r="R48" s="53">
        <v>60</v>
      </c>
      <c r="S48" s="54">
        <v>23.85</v>
      </c>
      <c r="T48" s="53">
        <v>60</v>
      </c>
      <c r="U48" s="97">
        <v>25.452000000000002</v>
      </c>
      <c r="V48" s="53">
        <v>60</v>
      </c>
      <c r="W48" s="97">
        <v>25.962</v>
      </c>
      <c r="X48" s="104">
        <v>60</v>
      </c>
      <c r="Y48" s="97">
        <v>25.186</v>
      </c>
      <c r="Z48" s="104">
        <v>60</v>
      </c>
      <c r="AA48" s="97">
        <v>25.497</v>
      </c>
      <c r="AB48" s="48">
        <f>F6/D6</f>
        <v>1.2177598090552619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88</v>
      </c>
      <c r="C49" s="59" t="s">
        <v>143</v>
      </c>
      <c r="D49" s="75">
        <v>7</v>
      </c>
      <c r="E49" s="60">
        <f t="shared" si="12"/>
        <v>102.46931245281179</v>
      </c>
      <c r="F49" s="61">
        <f t="shared" si="13"/>
        <v>83.105000000000004</v>
      </c>
      <c r="G49" s="60">
        <f>F49*AB49</f>
        <v>101.20192893153755</v>
      </c>
      <c r="H49" s="88">
        <f t="shared" si="14"/>
        <v>85.144000000000005</v>
      </c>
      <c r="I49" s="90">
        <f>H49*AB49</f>
        <v>103.68494118220123</v>
      </c>
      <c r="J49" s="88">
        <f t="shared" si="15"/>
        <v>85.47</v>
      </c>
      <c r="K49" s="90">
        <f>J49*AB49</f>
        <v>104.08193087995323</v>
      </c>
      <c r="L49" s="102">
        <f t="shared" si="16"/>
        <v>84.966999999999999</v>
      </c>
      <c r="M49" s="103">
        <f>L49*AB49</f>
        <v>103.46939769599844</v>
      </c>
      <c r="N49" s="102">
        <f t="shared" si="17"/>
        <v>85.164999999999992</v>
      </c>
      <c r="O49" s="103">
        <f>N49*AB49</f>
        <v>103.71051413819137</v>
      </c>
      <c r="P49" s="48"/>
      <c r="Q49" s="48"/>
      <c r="R49" s="53">
        <v>60</v>
      </c>
      <c r="S49" s="54">
        <v>23.105</v>
      </c>
      <c r="T49" s="53">
        <v>60</v>
      </c>
      <c r="U49" s="97">
        <v>25.143999999999998</v>
      </c>
      <c r="V49" s="53">
        <v>60</v>
      </c>
      <c r="W49" s="97">
        <v>25.47</v>
      </c>
      <c r="X49" s="104">
        <v>60</v>
      </c>
      <c r="Y49" s="97">
        <v>24.966999999999999</v>
      </c>
      <c r="Z49" s="104">
        <v>60</v>
      </c>
      <c r="AA49" s="97">
        <v>25.164999999999999</v>
      </c>
      <c r="AB49" s="48">
        <f>F6/D6</f>
        <v>1.2177598090552619</v>
      </c>
      <c r="AD49" s="2"/>
      <c r="AE49" s="2"/>
      <c r="AF49" s="2"/>
      <c r="AG49" s="2"/>
      <c r="AH49" s="2"/>
      <c r="AI49" s="2"/>
      <c r="AJ49" s="2"/>
      <c r="AK49" s="2"/>
    </row>
    <row r="50" spans="2:37" ht="17" customHeight="1">
      <c r="B50" s="62"/>
      <c r="C50" s="62"/>
      <c r="D50" s="63"/>
      <c r="E50" s="1"/>
      <c r="F50" s="1"/>
      <c r="G50" s="1"/>
      <c r="H50" s="1"/>
      <c r="I50" s="1"/>
      <c r="J50" s="1"/>
      <c r="W50" s="105"/>
      <c r="X50" s="105"/>
      <c r="Y50" s="105"/>
      <c r="Z50" s="105"/>
      <c r="AA50" s="105"/>
      <c r="AD50" s="2"/>
      <c r="AE50" s="2"/>
      <c r="AF50" s="2"/>
      <c r="AG50" s="2"/>
      <c r="AH50" s="2"/>
      <c r="AI50" s="2"/>
      <c r="AJ50" s="2"/>
      <c r="AK50" s="2"/>
    </row>
    <row r="51" spans="2:37" ht="17" hidden="1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hidden="1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hidden="1" thickBot="1">
      <c r="B53" s="131" t="s">
        <v>91</v>
      </c>
      <c r="C53" s="132"/>
      <c r="D53" s="128">
        <f>AVERAGE(E57:E58)</f>
        <v>73.065588543315712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hidden="1" thickBot="1">
      <c r="B54" s="131" t="s">
        <v>92</v>
      </c>
      <c r="C54" s="132"/>
      <c r="D54" s="122" t="s">
        <v>125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hidden="1" customHeight="1">
      <c r="B55" s="115"/>
      <c r="C55" s="115"/>
      <c r="D55" s="63"/>
      <c r="E55" s="1"/>
      <c r="F55" s="1"/>
      <c r="G55" s="1"/>
      <c r="H55" s="1"/>
      <c r="I55" s="1"/>
      <c r="J55" s="1"/>
      <c r="W55" s="105"/>
      <c r="X55" s="105"/>
      <c r="Y55" s="105"/>
      <c r="Z55" s="105"/>
      <c r="AA55" s="105"/>
      <c r="AD55" s="2"/>
      <c r="AE55" s="2"/>
      <c r="AF55" s="2"/>
      <c r="AG55" s="2"/>
      <c r="AH55" s="2"/>
      <c r="AI55" s="2"/>
      <c r="AJ55" s="2"/>
      <c r="AK55" s="2"/>
    </row>
    <row r="56" spans="2:37" ht="17" hidden="1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 hidden="1">
      <c r="B57" s="49">
        <v>97</v>
      </c>
      <c r="C57" s="50" t="s">
        <v>144</v>
      </c>
      <c r="D57" s="73">
        <v>16</v>
      </c>
      <c r="E57" s="109">
        <f t="shared" ref="E57:E58" si="18">G57*0.5+I57*0.125+K57*0.125+M57*0.125+O57*0.125</f>
        <v>73.065588543315712</v>
      </c>
      <c r="F57" s="110">
        <f t="shared" ref="F57:F58" si="19">SUM(R57:S57)</f>
        <v>60</v>
      </c>
      <c r="G57" s="109">
        <f>F57*AB57</f>
        <v>73.065588543315712</v>
      </c>
      <c r="H57" s="110">
        <f t="shared" ref="H57:H58" si="20">SUM(T57:U57)</f>
        <v>60</v>
      </c>
      <c r="I57" s="109">
        <f>H57*AB57</f>
        <v>73.065588543315712</v>
      </c>
      <c r="J57" s="110">
        <f t="shared" ref="J57:J58" si="21">SUM(V57:W57)</f>
        <v>60</v>
      </c>
      <c r="K57" s="109">
        <f>J57*AB57</f>
        <v>73.065588543315712</v>
      </c>
      <c r="L57" s="110">
        <f t="shared" ref="L57:L58" si="22">SUM(X57:Y57)</f>
        <v>60</v>
      </c>
      <c r="M57" s="109">
        <f>L57*AB57</f>
        <v>73.065588543315712</v>
      </c>
      <c r="N57" s="110">
        <f t="shared" ref="N57:N58" si="23">SUM(Z57:AA57)</f>
        <v>60</v>
      </c>
      <c r="O57" s="109">
        <f>N57*AB57</f>
        <v>73.065588543315712</v>
      </c>
      <c r="P57" s="48"/>
      <c r="Q57" s="48"/>
      <c r="R57" s="53">
        <v>60</v>
      </c>
      <c r="S57" s="54"/>
      <c r="T57" s="53">
        <v>60</v>
      </c>
      <c r="U57" s="54"/>
      <c r="V57" s="53">
        <v>60</v>
      </c>
      <c r="W57" s="54"/>
      <c r="X57" s="53">
        <v>60</v>
      </c>
      <c r="Y57" s="54"/>
      <c r="Z57" s="53">
        <v>60</v>
      </c>
      <c r="AA57" s="54"/>
      <c r="AB57" s="48">
        <f>F6/D6</f>
        <v>1.2177598090552619</v>
      </c>
      <c r="AD57" s="2"/>
      <c r="AE57" s="2"/>
      <c r="AF57" s="2"/>
      <c r="AG57" s="2"/>
      <c r="AH57" s="2"/>
      <c r="AI57" s="2"/>
      <c r="AJ57" s="2"/>
      <c r="AK57" s="2"/>
    </row>
    <row r="58" spans="2:37" ht="16" hidden="1">
      <c r="B58" s="58">
        <v>98</v>
      </c>
      <c r="C58" s="68" t="s">
        <v>134</v>
      </c>
      <c r="D58" s="77">
        <v>17</v>
      </c>
      <c r="E58" s="60">
        <f t="shared" si="18"/>
        <v>73.065588543315712</v>
      </c>
      <c r="F58" s="61">
        <f t="shared" si="19"/>
        <v>60</v>
      </c>
      <c r="G58" s="60">
        <f>F58*AB58</f>
        <v>73.065588543315712</v>
      </c>
      <c r="H58" s="61">
        <f t="shared" si="20"/>
        <v>60</v>
      </c>
      <c r="I58" s="60">
        <f>H58*AB58</f>
        <v>73.065588543315712</v>
      </c>
      <c r="J58" s="61">
        <f t="shared" si="21"/>
        <v>60</v>
      </c>
      <c r="K58" s="60">
        <f>J58*AB58</f>
        <v>73.065588543315712</v>
      </c>
      <c r="L58" s="119">
        <f t="shared" si="22"/>
        <v>60</v>
      </c>
      <c r="M58" s="120">
        <f>L58*AB58</f>
        <v>73.065588543315712</v>
      </c>
      <c r="N58" s="119">
        <f t="shared" si="23"/>
        <v>60</v>
      </c>
      <c r="O58" s="120">
        <f>N58*AB58</f>
        <v>73.065588543315712</v>
      </c>
      <c r="P58" s="48"/>
      <c r="Q58" s="48"/>
      <c r="R58" s="53">
        <v>60</v>
      </c>
      <c r="S58" s="54"/>
      <c r="T58" s="53">
        <v>60</v>
      </c>
      <c r="U58" s="54"/>
      <c r="V58" s="53">
        <v>60</v>
      </c>
      <c r="W58" s="54"/>
      <c r="X58" s="53">
        <v>60</v>
      </c>
      <c r="Y58" s="54"/>
      <c r="Z58" s="53">
        <v>60</v>
      </c>
      <c r="AA58" s="54"/>
      <c r="AB58" s="48">
        <f>F6/D6</f>
        <v>1.2177598090552619</v>
      </c>
      <c r="AD58" s="2"/>
      <c r="AE58" s="2"/>
      <c r="AF58" s="2"/>
      <c r="AG58" s="2"/>
      <c r="AH58" s="2"/>
      <c r="AI58" s="2"/>
      <c r="AJ58" s="2"/>
      <c r="AK58" s="2"/>
    </row>
    <row r="75" spans="2:18" s="1" customFormat="1">
      <c r="B75" s="2"/>
      <c r="E75" s="2"/>
      <c r="F75" s="2"/>
      <c r="G75" s="2"/>
      <c r="H75" s="2"/>
      <c r="I75" s="2"/>
      <c r="J75" s="2"/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53:C53"/>
    <mergeCell ref="D53:E53"/>
    <mergeCell ref="B54:C54"/>
    <mergeCell ref="D54:E54"/>
    <mergeCell ref="B43:C43"/>
    <mergeCell ref="D43:E43"/>
    <mergeCell ref="B51:C51"/>
    <mergeCell ref="D51:E51"/>
    <mergeCell ref="B52:C52"/>
    <mergeCell ref="D52:E52"/>
    <mergeCell ref="B40:C40"/>
    <mergeCell ref="D40:E40"/>
    <mergeCell ref="B41:C41"/>
    <mergeCell ref="D41:E41"/>
    <mergeCell ref="B42:C42"/>
    <mergeCell ref="D42:E42"/>
    <mergeCell ref="B30:C30"/>
    <mergeCell ref="D30:E30"/>
    <mergeCell ref="B31:C31"/>
    <mergeCell ref="D31:E31"/>
    <mergeCell ref="B32:C32"/>
    <mergeCell ref="D32:E32"/>
    <mergeCell ref="B20:C20"/>
    <mergeCell ref="D20:E20"/>
    <mergeCell ref="B21:C21"/>
    <mergeCell ref="D21:E21"/>
    <mergeCell ref="B29:C29"/>
    <mergeCell ref="D29:E29"/>
    <mergeCell ref="B11:C11"/>
    <mergeCell ref="D11:E11"/>
    <mergeCell ref="B18:C18"/>
    <mergeCell ref="D18:E18"/>
    <mergeCell ref="B19:C19"/>
    <mergeCell ref="D19:E19"/>
    <mergeCell ref="B8:C8"/>
    <mergeCell ref="D8:E8"/>
    <mergeCell ref="B9:C9"/>
    <mergeCell ref="D9:E9"/>
    <mergeCell ref="B10:C10"/>
    <mergeCell ref="D10:E10"/>
    <mergeCell ref="B2:O2"/>
    <mergeCell ref="B3:I3"/>
    <mergeCell ref="B5:C5"/>
    <mergeCell ref="D5:E5"/>
    <mergeCell ref="B6:C6"/>
    <mergeCell ref="D6:E6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90"/>
  <sheetViews>
    <sheetView tabSelected="1" zoomScaleNormal="100" zoomScaleSheetLayoutView="83" workbookViewId="0">
      <selection activeCell="D42" sqref="D42:E42"/>
    </sheetView>
  </sheetViews>
  <sheetFormatPr baseColWidth="10" defaultColWidth="15.83203125" defaultRowHeight="15"/>
  <cols>
    <col min="1" max="1" width="15.83203125" style="2"/>
    <col min="2" max="2" width="5.5" style="2" bestFit="1" customWidth="1"/>
    <col min="3" max="3" width="13.33203125" style="1" bestFit="1" customWidth="1"/>
    <col min="4" max="4" width="5.83203125" style="1" customWidth="1"/>
    <col min="5" max="5" width="11.83203125" style="2" customWidth="1"/>
    <col min="6" max="6" width="10.1640625" style="2" customWidth="1"/>
    <col min="7" max="8" width="13" style="2" customWidth="1"/>
    <col min="9" max="9" width="8.33203125" style="2" customWidth="1"/>
    <col min="10" max="10" width="10.33203125" style="2" customWidth="1"/>
    <col min="11" max="11" width="8.33203125" style="1" customWidth="1"/>
    <col min="12" max="12" width="10.33203125" style="1" customWidth="1"/>
    <col min="13" max="13" width="8.33203125" style="1" customWidth="1"/>
    <col min="14" max="14" width="10.33203125" style="1" customWidth="1"/>
    <col min="15" max="15" width="8.33203125" style="1" customWidth="1"/>
    <col min="16" max="22" width="9.83203125" style="1" hidden="1" customWidth="1"/>
    <col min="23" max="23" width="9" style="1" hidden="1" customWidth="1"/>
    <col min="24" max="24" width="15.83203125" style="1" hidden="1" customWidth="1"/>
    <col min="25" max="25" width="9" style="1" hidden="1" customWidth="1"/>
    <col min="26" max="26" width="10.6640625" style="1" hidden="1" customWidth="1"/>
    <col min="27" max="27" width="7.83203125" style="1" hidden="1" customWidth="1"/>
    <col min="28" max="28" width="13.33203125" style="1" hidden="1" customWidth="1"/>
    <col min="29" max="29" width="13.33203125" style="1" customWidth="1"/>
    <col min="30" max="30" width="12.5" style="1" customWidth="1"/>
    <col min="31" max="31" width="13.33203125" style="1" customWidth="1"/>
    <col min="32" max="32" width="7.83203125" style="1" customWidth="1"/>
    <col min="33" max="33" width="13.33203125" style="1" customWidth="1"/>
    <col min="34" max="34" width="7.83203125" style="1" customWidth="1"/>
    <col min="35" max="35" width="13.33203125" style="1" customWidth="1"/>
    <col min="36" max="36" width="7.83203125" style="1" customWidth="1"/>
    <col min="37" max="37" width="12.5" style="1" customWidth="1"/>
    <col min="38" max="16384" width="15.83203125" style="2"/>
  </cols>
  <sheetData>
    <row r="2" spans="2:37" ht="21">
      <c r="B2" s="133" t="s">
        <v>103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AK2" s="2"/>
    </row>
    <row r="3" spans="2:37" ht="17" customHeight="1">
      <c r="B3" s="139" t="s">
        <v>154</v>
      </c>
      <c r="C3" s="139"/>
      <c r="D3" s="139"/>
      <c r="E3" s="139"/>
      <c r="F3" s="139"/>
      <c r="G3" s="139"/>
      <c r="H3" s="139"/>
      <c r="I3" s="139"/>
      <c r="J3" s="1"/>
      <c r="AK3" s="2"/>
    </row>
    <row r="4" spans="2:37" ht="5" customHeight="1">
      <c r="B4" s="82"/>
      <c r="C4" s="82"/>
      <c r="D4" s="82"/>
      <c r="E4" s="82"/>
      <c r="F4" s="82"/>
      <c r="G4" s="82"/>
      <c r="H4" s="82"/>
      <c r="I4" s="82"/>
      <c r="J4" s="1"/>
      <c r="AK4" s="2"/>
    </row>
    <row r="5" spans="2:37" ht="17">
      <c r="B5" s="138" t="s">
        <v>99</v>
      </c>
      <c r="C5" s="138"/>
      <c r="D5" s="138" t="s">
        <v>100</v>
      </c>
      <c r="E5" s="138"/>
      <c r="F5" s="121" t="s">
        <v>66</v>
      </c>
      <c r="G5" s="121" t="s">
        <v>101</v>
      </c>
      <c r="H5" s="121" t="s">
        <v>102</v>
      </c>
    </row>
    <row r="6" spans="2:37" ht="17">
      <c r="B6" s="124" t="s">
        <v>151</v>
      </c>
      <c r="C6" s="125"/>
      <c r="D6" s="126">
        <v>64.960999999999999</v>
      </c>
      <c r="E6" s="126"/>
      <c r="F6" s="79">
        <v>100</v>
      </c>
      <c r="G6" s="80">
        <f>AVERAGE(F6,E49,E26,E27,E47,E15,E16,E25,E38,E48,E37)</f>
        <v>101.33622131320749</v>
      </c>
      <c r="H6" s="94" t="s">
        <v>137</v>
      </c>
    </row>
    <row r="7" spans="2:37" ht="16" thickBot="1">
      <c r="B7" s="1"/>
      <c r="E7" s="1"/>
      <c r="F7" s="1"/>
      <c r="G7" s="1"/>
      <c r="H7" s="1"/>
      <c r="I7" s="1"/>
      <c r="J7" s="1"/>
      <c r="AD7" s="2"/>
      <c r="AE7" s="2"/>
      <c r="AF7" s="2"/>
      <c r="AG7" s="2"/>
      <c r="AH7" s="2"/>
      <c r="AI7" s="2"/>
      <c r="AJ7" s="2"/>
      <c r="AK7" s="2"/>
    </row>
    <row r="8" spans="2:37" ht="17" thickBot="1">
      <c r="B8" s="131" t="s">
        <v>93</v>
      </c>
      <c r="C8" s="132"/>
      <c r="D8" s="122" t="s">
        <v>97</v>
      </c>
      <c r="E8" s="123"/>
      <c r="G8" s="1"/>
      <c r="H8" s="1"/>
      <c r="I8" s="1"/>
      <c r="J8" s="1"/>
      <c r="AD8" s="2"/>
      <c r="AE8" s="2"/>
      <c r="AF8" s="2"/>
      <c r="AG8" s="2"/>
      <c r="AH8" s="2"/>
      <c r="AI8" s="2"/>
      <c r="AJ8" s="2"/>
      <c r="AK8" s="2"/>
    </row>
    <row r="9" spans="2:37" ht="17" thickBot="1">
      <c r="B9" s="131" t="s">
        <v>94</v>
      </c>
      <c r="C9" s="132"/>
      <c r="D9" s="122" t="s">
        <v>112</v>
      </c>
      <c r="E9" s="123"/>
      <c r="G9" s="1"/>
      <c r="H9" s="1"/>
      <c r="I9" s="1"/>
      <c r="J9" s="1"/>
      <c r="AD9" s="2"/>
      <c r="AE9" s="2"/>
      <c r="AF9" s="2"/>
      <c r="AG9" s="2"/>
      <c r="AH9" s="2"/>
      <c r="AI9" s="2"/>
      <c r="AJ9" s="2"/>
      <c r="AK9" s="2"/>
    </row>
    <row r="10" spans="2:37" ht="17" thickBot="1">
      <c r="B10" s="131" t="s">
        <v>91</v>
      </c>
      <c r="C10" s="132"/>
      <c r="D10" s="128">
        <f>AVERAGE(E15:E16)</f>
        <v>101.61577715860285</v>
      </c>
      <c r="E10" s="130"/>
      <c r="G10" s="1"/>
      <c r="H10" s="1"/>
      <c r="I10" s="1"/>
      <c r="J10" s="1"/>
      <c r="AD10" s="2"/>
      <c r="AE10" s="2"/>
      <c r="AF10" s="2"/>
      <c r="AG10" s="2"/>
      <c r="AH10" s="2"/>
      <c r="AI10" s="2"/>
      <c r="AJ10" s="2"/>
      <c r="AK10" s="2"/>
    </row>
    <row r="11" spans="2:37" ht="17" thickBot="1">
      <c r="B11" s="131" t="s">
        <v>92</v>
      </c>
      <c r="C11" s="132"/>
      <c r="D11" s="122" t="s">
        <v>159</v>
      </c>
      <c r="E11" s="123"/>
      <c r="G11" s="1"/>
      <c r="H11" s="1"/>
      <c r="I11" s="1"/>
      <c r="J11" s="1"/>
      <c r="AD11" s="2"/>
      <c r="AE11" s="2"/>
      <c r="AF11" s="2"/>
      <c r="AG11" s="2"/>
      <c r="AH11" s="2"/>
      <c r="AI11" s="2"/>
      <c r="AJ11" s="2"/>
      <c r="AK11" s="2"/>
    </row>
    <row r="12" spans="2:37" ht="5" customHeight="1">
      <c r="B12" s="1"/>
      <c r="E12" s="1"/>
      <c r="F12" s="1"/>
      <c r="G12" s="1"/>
      <c r="H12" s="1"/>
      <c r="I12" s="1"/>
      <c r="J12" s="1"/>
      <c r="AD12" s="2"/>
      <c r="AE12" s="2"/>
      <c r="AF12" s="2"/>
      <c r="AG12" s="2"/>
      <c r="AH12" s="2"/>
      <c r="AI12" s="2"/>
      <c r="AJ12" s="2"/>
      <c r="AK12" s="2"/>
    </row>
    <row r="13" spans="2:37" ht="17">
      <c r="B13" s="35" t="s">
        <v>74</v>
      </c>
      <c r="C13" s="35" t="s">
        <v>63</v>
      </c>
      <c r="D13" s="35" t="s">
        <v>98</v>
      </c>
      <c r="E13" s="35" t="s">
        <v>76</v>
      </c>
      <c r="F13" s="35" t="s">
        <v>77</v>
      </c>
      <c r="G13" s="35" t="s">
        <v>66</v>
      </c>
      <c r="H13" s="35" t="s">
        <v>78</v>
      </c>
      <c r="I13" s="35" t="s">
        <v>66</v>
      </c>
      <c r="J13" s="35" t="s">
        <v>79</v>
      </c>
      <c r="K13" s="35" t="s">
        <v>66</v>
      </c>
      <c r="L13" s="35" t="s">
        <v>80</v>
      </c>
      <c r="M13" s="35" t="s">
        <v>66</v>
      </c>
      <c r="N13" s="35" t="s">
        <v>81</v>
      </c>
      <c r="O13" s="35" t="s">
        <v>66</v>
      </c>
      <c r="P13" s="48"/>
      <c r="Q13" s="48"/>
      <c r="R13" s="48" t="s">
        <v>82</v>
      </c>
      <c r="S13" s="48"/>
      <c r="T13" s="48" t="s">
        <v>83</v>
      </c>
      <c r="U13" s="48"/>
      <c r="V13" s="48" t="s">
        <v>84</v>
      </c>
      <c r="W13" s="48"/>
      <c r="X13" s="48" t="s">
        <v>85</v>
      </c>
      <c r="Y13" s="48"/>
      <c r="Z13" s="48" t="s">
        <v>86</v>
      </c>
      <c r="AA13" s="48"/>
      <c r="AB13" s="48" t="s">
        <v>75</v>
      </c>
      <c r="AD13" s="2"/>
      <c r="AE13" s="2"/>
      <c r="AF13" s="2"/>
      <c r="AG13" s="2"/>
      <c r="AH13" s="2"/>
      <c r="AI13" s="2"/>
      <c r="AJ13" s="2"/>
      <c r="AK13" s="2"/>
    </row>
    <row r="14" spans="2:37" ht="16">
      <c r="B14" s="49">
        <v>1</v>
      </c>
      <c r="C14" s="50" t="s">
        <v>116</v>
      </c>
      <c r="D14" s="73">
        <v>13</v>
      </c>
      <c r="E14" s="51">
        <f>G14*0.5+I14*0.125+K14*0.125+M14*0.125+O14*0.125</f>
        <v>102.11800157017289</v>
      </c>
      <c r="F14" s="52">
        <f>SUM(R14:S14)</f>
        <v>65.673000000000002</v>
      </c>
      <c r="G14" s="51">
        <f>F14*AB14</f>
        <v>101.09604224072906</v>
      </c>
      <c r="H14" s="98">
        <f>SUM(T14:U14)</f>
        <v>67.084999999999994</v>
      </c>
      <c r="I14" s="99">
        <f>H14*AB14</f>
        <v>103.26965410015239</v>
      </c>
      <c r="J14" s="98">
        <f>SUM(V14:W14)</f>
        <v>67.165999999999997</v>
      </c>
      <c r="K14" s="99">
        <f>J14*AB14</f>
        <v>103.39434429888702</v>
      </c>
      <c r="L14" s="98">
        <f>SUM(X14:Y14)</f>
        <v>66.739999999999995</v>
      </c>
      <c r="M14" s="99">
        <f>L14*AB14</f>
        <v>102.73856621665307</v>
      </c>
      <c r="N14" s="98">
        <f>SUM(Z14:AA14)</f>
        <v>67.012</v>
      </c>
      <c r="O14" s="99">
        <f>N14*AB14</f>
        <v>103.15727898277429</v>
      </c>
      <c r="P14" s="48"/>
      <c r="Q14" s="48"/>
      <c r="R14" s="53">
        <v>60</v>
      </c>
      <c r="S14" s="54">
        <v>5.673</v>
      </c>
      <c r="T14" s="53">
        <v>60</v>
      </c>
      <c r="U14" s="97">
        <v>7.085</v>
      </c>
      <c r="V14" s="53">
        <v>60</v>
      </c>
      <c r="W14" s="97">
        <v>7.1660000000000004</v>
      </c>
      <c r="X14" s="104">
        <v>60</v>
      </c>
      <c r="Y14" s="97">
        <v>6.74</v>
      </c>
      <c r="Z14" s="104">
        <v>60</v>
      </c>
      <c r="AA14" s="97">
        <v>7.0119999999999996</v>
      </c>
      <c r="AB14" s="48">
        <f>F6/D6</f>
        <v>1.5393851695632765</v>
      </c>
      <c r="AD14" s="2"/>
      <c r="AE14" s="2"/>
      <c r="AF14" s="2"/>
      <c r="AG14" s="2"/>
      <c r="AH14" s="2"/>
      <c r="AI14" s="2"/>
      <c r="AJ14" s="2"/>
      <c r="AK14" s="2"/>
    </row>
    <row r="15" spans="2:37" ht="16">
      <c r="B15" s="55">
        <v>2</v>
      </c>
      <c r="C15" s="36" t="s">
        <v>117</v>
      </c>
      <c r="D15" s="74">
        <v>5</v>
      </c>
      <c r="E15" s="56">
        <f>G15*0.5+I15*0.125+K15*0.125+M15*0.125+O15*0.125</f>
        <v>101.51244592909592</v>
      </c>
      <c r="F15" s="57">
        <f>SUM(R15:S15)</f>
        <v>65.143000000000001</v>
      </c>
      <c r="G15" s="56">
        <f>F15*AB15</f>
        <v>100.28016810086052</v>
      </c>
      <c r="H15" s="57">
        <f>SUM(T15:U15)</f>
        <v>66.632000000000005</v>
      </c>
      <c r="I15" s="56">
        <f>H15*AB15</f>
        <v>102.57231261834025</v>
      </c>
      <c r="J15" s="57">
        <f>SUM(V15:W15)</f>
        <v>66.756</v>
      </c>
      <c r="K15" s="56">
        <f>J15*AB15</f>
        <v>102.76319637936609</v>
      </c>
      <c r="L15" s="100">
        <f>SUM(X15:Y15)</f>
        <v>66.671000000000006</v>
      </c>
      <c r="M15" s="101">
        <f>L15*AB15</f>
        <v>102.63234863995322</v>
      </c>
      <c r="N15" s="100">
        <f>SUM(Z15:AA15)</f>
        <v>66.917000000000002</v>
      </c>
      <c r="O15" s="101">
        <f>N15*AB15</f>
        <v>103.01103739166578</v>
      </c>
      <c r="P15" s="48"/>
      <c r="Q15" s="48"/>
      <c r="R15" s="53">
        <v>60</v>
      </c>
      <c r="S15" s="54">
        <v>5.1429999999999998</v>
      </c>
      <c r="T15" s="53">
        <v>60</v>
      </c>
      <c r="U15" s="54">
        <v>6.6319999999999997</v>
      </c>
      <c r="V15" s="53">
        <v>60</v>
      </c>
      <c r="W15" s="97">
        <v>6.7560000000000002</v>
      </c>
      <c r="X15" s="104">
        <v>60</v>
      </c>
      <c r="Y15" s="97">
        <v>6.6710000000000003</v>
      </c>
      <c r="Z15" s="104">
        <v>60</v>
      </c>
      <c r="AA15" s="97">
        <v>6.9169999999999998</v>
      </c>
      <c r="AB15" s="48">
        <f>F6/D6</f>
        <v>1.5393851695632765</v>
      </c>
      <c r="AD15" s="2"/>
      <c r="AE15" s="2"/>
      <c r="AF15" s="2"/>
      <c r="AG15" s="2"/>
      <c r="AH15" s="2"/>
      <c r="AI15" s="2"/>
      <c r="AJ15" s="2"/>
      <c r="AK15" s="2"/>
    </row>
    <row r="16" spans="2:37" ht="16">
      <c r="B16" s="64">
        <v>4</v>
      </c>
      <c r="C16" s="65" t="s">
        <v>150</v>
      </c>
      <c r="D16" s="76">
        <v>6</v>
      </c>
      <c r="E16" s="66">
        <f>G16*0.5+I16*0.125+K16*0.125+M16*0.125+O16*0.125</f>
        <v>101.71910838810979</v>
      </c>
      <c r="F16" s="67">
        <f>SUM(R16:S16)</f>
        <v>65.450999999999993</v>
      </c>
      <c r="G16" s="66">
        <f>F16*AB16</f>
        <v>100.754298733086</v>
      </c>
      <c r="H16" s="67">
        <f>SUM(T16:U16)</f>
        <v>66.536000000000001</v>
      </c>
      <c r="I16" s="66">
        <f>H16*AB16</f>
        <v>102.42453164206216</v>
      </c>
      <c r="J16" s="67">
        <f>SUM(V16:W16)</f>
        <v>66.551999999999992</v>
      </c>
      <c r="K16" s="66">
        <f>J16*AB16</f>
        <v>102.44916180477517</v>
      </c>
      <c r="L16" s="117">
        <f>SUM(X16:Y16)</f>
        <v>66.81</v>
      </c>
      <c r="M16" s="118">
        <f>L16*AB16</f>
        <v>102.84632317852251</v>
      </c>
      <c r="N16" s="117">
        <f>SUM(Z16:AA16)</f>
        <v>66.92</v>
      </c>
      <c r="O16" s="118">
        <f>N16*AB16</f>
        <v>103.01565554717448</v>
      </c>
      <c r="P16" s="48"/>
      <c r="Q16" s="48"/>
      <c r="R16" s="53">
        <v>60</v>
      </c>
      <c r="S16" s="54">
        <v>5.4509999999999996</v>
      </c>
      <c r="T16" s="53">
        <v>60</v>
      </c>
      <c r="U16" s="54">
        <v>6.5359999999999996</v>
      </c>
      <c r="V16" s="53">
        <v>60</v>
      </c>
      <c r="W16" s="97">
        <v>6.5519999999999996</v>
      </c>
      <c r="X16" s="104">
        <v>60</v>
      </c>
      <c r="Y16" s="97">
        <v>6.81</v>
      </c>
      <c r="Z16" s="104">
        <v>60</v>
      </c>
      <c r="AA16" s="97">
        <v>6.92</v>
      </c>
      <c r="AB16" s="48">
        <f>F6/D6</f>
        <v>1.5393851695632765</v>
      </c>
      <c r="AD16" s="2"/>
      <c r="AE16" s="2"/>
      <c r="AF16" s="2"/>
      <c r="AG16" s="2"/>
      <c r="AH16" s="2"/>
      <c r="AI16" s="2"/>
      <c r="AJ16" s="2"/>
      <c r="AK16" s="2"/>
    </row>
    <row r="17" spans="2:37" ht="17" customHeight="1" thickBot="1">
      <c r="B17" s="1"/>
      <c r="E17" s="1"/>
      <c r="F17" s="1"/>
      <c r="G17" s="1"/>
      <c r="H17" s="1"/>
      <c r="I17" s="1"/>
      <c r="J17" s="1"/>
      <c r="W17" s="105"/>
      <c r="X17" s="105"/>
      <c r="Y17" s="105"/>
      <c r="Z17" s="105"/>
      <c r="AA17" s="105"/>
      <c r="AD17" s="2"/>
      <c r="AE17" s="2"/>
      <c r="AF17" s="2"/>
      <c r="AG17" s="2"/>
      <c r="AH17" s="2"/>
      <c r="AI17" s="2"/>
      <c r="AJ17" s="2"/>
      <c r="AK17" s="2"/>
    </row>
    <row r="18" spans="2:37" ht="17" thickBot="1">
      <c r="B18" s="131" t="s">
        <v>93</v>
      </c>
      <c r="C18" s="132"/>
      <c r="D18" s="122" t="s">
        <v>96</v>
      </c>
      <c r="E18" s="123"/>
      <c r="G18" s="1"/>
      <c r="H18" s="1"/>
      <c r="I18" s="1"/>
      <c r="J18" s="1"/>
      <c r="W18" s="105"/>
      <c r="X18" s="105"/>
      <c r="Y18" s="105"/>
      <c r="Z18" s="105"/>
      <c r="AA18" s="105"/>
      <c r="AD18" s="2"/>
      <c r="AE18" s="2"/>
      <c r="AF18" s="2"/>
      <c r="AG18" s="2"/>
      <c r="AH18" s="2"/>
      <c r="AI18" s="2"/>
      <c r="AJ18" s="2"/>
      <c r="AK18" s="2"/>
    </row>
    <row r="19" spans="2:37" ht="17" thickBot="1">
      <c r="B19" s="131" t="s">
        <v>94</v>
      </c>
      <c r="C19" s="132"/>
      <c r="D19" s="122" t="s">
        <v>105</v>
      </c>
      <c r="E19" s="123"/>
      <c r="G19" s="1"/>
      <c r="H19" s="1"/>
      <c r="I19" s="1"/>
      <c r="J19" s="1"/>
      <c r="W19" s="105"/>
      <c r="X19" s="105"/>
      <c r="Y19" s="105"/>
      <c r="Z19" s="105"/>
      <c r="AA19" s="105"/>
      <c r="AD19" s="2"/>
      <c r="AE19" s="2"/>
      <c r="AF19" s="2"/>
      <c r="AG19" s="2"/>
      <c r="AH19" s="2"/>
      <c r="AI19" s="2"/>
      <c r="AJ19" s="2"/>
      <c r="AK19" s="2"/>
    </row>
    <row r="20" spans="2:37" ht="17" thickBot="1">
      <c r="B20" s="131" t="s">
        <v>91</v>
      </c>
      <c r="C20" s="132"/>
      <c r="D20" s="128">
        <f>AVERAGE(E26:E27)</f>
        <v>101.13317990794476</v>
      </c>
      <c r="E20" s="130"/>
      <c r="G20" s="1"/>
      <c r="H20" s="1"/>
      <c r="I20" s="1"/>
      <c r="J20" s="1"/>
      <c r="W20" s="105"/>
      <c r="X20" s="105"/>
      <c r="Y20" s="105"/>
      <c r="Z20" s="105"/>
      <c r="AA20" s="105"/>
      <c r="AD20" s="2"/>
      <c r="AE20" s="2"/>
      <c r="AF20" s="2"/>
      <c r="AG20" s="2"/>
      <c r="AH20" s="2"/>
      <c r="AI20" s="2"/>
      <c r="AJ20" s="2"/>
      <c r="AK20" s="2"/>
    </row>
    <row r="21" spans="2:37" ht="17" thickBot="1">
      <c r="B21" s="131" t="s">
        <v>92</v>
      </c>
      <c r="C21" s="132"/>
      <c r="D21" s="122" t="s">
        <v>159</v>
      </c>
      <c r="E21" s="123"/>
      <c r="G21" s="1"/>
      <c r="H21" s="1"/>
      <c r="I21" s="1"/>
      <c r="J21" s="1"/>
      <c r="W21" s="105"/>
      <c r="X21" s="105"/>
      <c r="Y21" s="105"/>
      <c r="Z21" s="105"/>
      <c r="AA21" s="105"/>
      <c r="AD21" s="2"/>
      <c r="AE21" s="2"/>
      <c r="AF21" s="2"/>
      <c r="AG21" s="2"/>
      <c r="AH21" s="2"/>
      <c r="AI21" s="2"/>
      <c r="AJ21" s="2"/>
      <c r="AK21" s="2"/>
    </row>
    <row r="22" spans="2:37" ht="5" customHeight="1">
      <c r="B22" s="1"/>
      <c r="E22" s="1"/>
      <c r="F22" s="1"/>
      <c r="G22" s="1"/>
      <c r="H22" s="1"/>
      <c r="I22" s="1"/>
      <c r="J22" s="1"/>
      <c r="W22" s="105"/>
      <c r="X22" s="105"/>
      <c r="Y22" s="105"/>
      <c r="Z22" s="105"/>
      <c r="AA22" s="105"/>
      <c r="AD22" s="2"/>
      <c r="AE22" s="2"/>
      <c r="AF22" s="2"/>
      <c r="AG22" s="2"/>
      <c r="AH22" s="2"/>
      <c r="AI22" s="2"/>
      <c r="AJ22" s="2"/>
      <c r="AK22" s="2"/>
    </row>
    <row r="23" spans="2:37" ht="17">
      <c r="B23" s="35" t="s">
        <v>74</v>
      </c>
      <c r="C23" s="35" t="s">
        <v>63</v>
      </c>
      <c r="D23" s="35" t="s">
        <v>98</v>
      </c>
      <c r="E23" s="35" t="s">
        <v>76</v>
      </c>
      <c r="F23" s="35" t="s">
        <v>77</v>
      </c>
      <c r="G23" s="35" t="s">
        <v>66</v>
      </c>
      <c r="H23" s="35" t="s">
        <v>78</v>
      </c>
      <c r="I23" s="35" t="s">
        <v>66</v>
      </c>
      <c r="J23" s="35" t="s">
        <v>79</v>
      </c>
      <c r="K23" s="35" t="s">
        <v>66</v>
      </c>
      <c r="L23" s="35" t="s">
        <v>80</v>
      </c>
      <c r="M23" s="35" t="s">
        <v>66</v>
      </c>
      <c r="N23" s="35" t="s">
        <v>81</v>
      </c>
      <c r="O23" s="35" t="s">
        <v>66</v>
      </c>
      <c r="P23" s="48"/>
      <c r="Q23" s="48"/>
      <c r="R23" s="48" t="s">
        <v>82</v>
      </c>
      <c r="S23" s="48"/>
      <c r="T23" s="48" t="s">
        <v>83</v>
      </c>
      <c r="U23" s="48"/>
      <c r="V23" s="48" t="s">
        <v>84</v>
      </c>
      <c r="W23" s="106"/>
      <c r="X23" s="106" t="s">
        <v>85</v>
      </c>
      <c r="Z23" s="106" t="s">
        <v>86</v>
      </c>
      <c r="AA23" s="106"/>
      <c r="AB23" s="48" t="s">
        <v>75</v>
      </c>
      <c r="AD23" s="2"/>
      <c r="AE23" s="2"/>
      <c r="AF23" s="2"/>
      <c r="AG23" s="2"/>
      <c r="AH23" s="2"/>
      <c r="AI23" s="2"/>
      <c r="AJ23" s="2"/>
      <c r="AK23" s="2"/>
    </row>
    <row r="24" spans="2:37" ht="16">
      <c r="B24" s="49">
        <v>5</v>
      </c>
      <c r="C24" s="50" t="s">
        <v>119</v>
      </c>
      <c r="D24" s="73">
        <v>14</v>
      </c>
      <c r="E24" s="51">
        <f>G24*0.5+I24*0.125+K24*0.125+M24*0.125+O24*0.125</f>
        <v>102.52459167808378</v>
      </c>
      <c r="F24" s="52">
        <f>SUM(R24:S24)</f>
        <v>66.055000000000007</v>
      </c>
      <c r="G24" s="51">
        <f>F24*AB24</f>
        <v>101.68408737550224</v>
      </c>
      <c r="H24" s="52">
        <f>SUM(T24:U24)</f>
        <v>67.045000000000002</v>
      </c>
      <c r="I24" s="51">
        <f>H24*AB24</f>
        <v>103.20807869336988</v>
      </c>
      <c r="J24" s="52">
        <f>SUM(V24:W24)</f>
        <v>67.524000000000001</v>
      </c>
      <c r="K24" s="51">
        <f>J24*AB24</f>
        <v>103.94544418959069</v>
      </c>
      <c r="L24" s="98">
        <f>SUM(X24:Y24)</f>
        <v>66.781999999999996</v>
      </c>
      <c r="M24" s="99">
        <f>L24*AB24</f>
        <v>102.80322039377472</v>
      </c>
      <c r="N24" s="98">
        <f>SUM(Z24:AA24)</f>
        <v>67.236999999999995</v>
      </c>
      <c r="O24" s="99">
        <f>N24*AB24</f>
        <v>103.50364064592601</v>
      </c>
      <c r="P24" s="48"/>
      <c r="Q24" s="48"/>
      <c r="R24" s="53">
        <v>60</v>
      </c>
      <c r="S24" s="54">
        <v>6.0549999999999997</v>
      </c>
      <c r="T24" s="53">
        <v>60</v>
      </c>
      <c r="U24" s="54">
        <v>7.0449999999999999</v>
      </c>
      <c r="V24" s="53">
        <v>60</v>
      </c>
      <c r="W24" s="97">
        <v>7.524</v>
      </c>
      <c r="X24" s="104">
        <v>60</v>
      </c>
      <c r="Y24" s="54">
        <v>6.782</v>
      </c>
      <c r="Z24" s="104">
        <v>60</v>
      </c>
      <c r="AA24" s="97">
        <v>7.2370000000000001</v>
      </c>
      <c r="AB24" s="48">
        <f>F6/D6</f>
        <v>1.5393851695632765</v>
      </c>
      <c r="AD24" s="2"/>
      <c r="AE24" s="2"/>
      <c r="AF24" s="2"/>
      <c r="AG24" s="2"/>
      <c r="AH24" s="2"/>
      <c r="AI24" s="2"/>
      <c r="AJ24" s="2"/>
      <c r="AK24" s="2"/>
    </row>
    <row r="25" spans="2:37" ht="16">
      <c r="B25" s="55">
        <v>8</v>
      </c>
      <c r="C25" s="36" t="s">
        <v>140</v>
      </c>
      <c r="D25" s="74">
        <v>7</v>
      </c>
      <c r="E25" s="56">
        <f t="shared" ref="E25:E27" si="0">G25*0.5+I25*0.125+K25*0.125+M25*0.125+O25*0.125</f>
        <v>101.70794784563046</v>
      </c>
      <c r="F25" s="57">
        <f t="shared" ref="F25:F27" si="1">SUM(R25:S25)</f>
        <v>65.335999999999999</v>
      </c>
      <c r="G25" s="56">
        <f>F25*AB25</f>
        <v>100.57726943858623</v>
      </c>
      <c r="H25" s="100">
        <f t="shared" ref="H25:H27" si="2">SUM(T25:U25)</f>
        <v>66.626000000000005</v>
      </c>
      <c r="I25" s="101">
        <f>H25*AB25</f>
        <v>102.56307630732287</v>
      </c>
      <c r="J25" s="100">
        <f t="shared" ref="J25:J27" si="3">SUM(V25:W25)</f>
        <v>66.745000000000005</v>
      </c>
      <c r="K25" s="101">
        <f>J25*AB25</f>
        <v>102.74626314250089</v>
      </c>
      <c r="L25" s="100">
        <f t="shared" ref="L25:L27" si="4">SUM(X25:Y25)</f>
        <v>66.891999999999996</v>
      </c>
      <c r="M25" s="101">
        <f>L25*AB25</f>
        <v>102.97255276242669</v>
      </c>
      <c r="N25" s="100">
        <f t="shared" ref="N25:N27" si="5">SUM(Z25:AA25)</f>
        <v>66.956999999999994</v>
      </c>
      <c r="O25" s="101">
        <f>N25*AB25</f>
        <v>103.07261279844829</v>
      </c>
      <c r="P25" s="48"/>
      <c r="Q25" s="48"/>
      <c r="R25" s="53">
        <v>60</v>
      </c>
      <c r="S25" s="54">
        <v>5.3360000000000003</v>
      </c>
      <c r="T25" s="53">
        <v>60</v>
      </c>
      <c r="U25" s="97">
        <v>6.6260000000000003</v>
      </c>
      <c r="V25" s="53">
        <v>60</v>
      </c>
      <c r="W25" s="97">
        <v>6.7450000000000001</v>
      </c>
      <c r="X25" s="104">
        <v>60</v>
      </c>
      <c r="Y25" s="97">
        <v>6.8920000000000003</v>
      </c>
      <c r="Z25" s="104">
        <v>60</v>
      </c>
      <c r="AA25" s="97">
        <v>6.9569999999999999</v>
      </c>
      <c r="AB25" s="48">
        <f>F6/D6</f>
        <v>1.5393851695632765</v>
      </c>
      <c r="AD25" s="2"/>
      <c r="AE25" s="2"/>
      <c r="AF25" s="2"/>
      <c r="AG25" s="2"/>
      <c r="AH25" s="2"/>
      <c r="AI25" s="2"/>
      <c r="AJ25" s="2"/>
      <c r="AK25" s="2"/>
    </row>
    <row r="26" spans="2:37" ht="16">
      <c r="B26" s="49">
        <v>9</v>
      </c>
      <c r="C26" s="50" t="s">
        <v>34</v>
      </c>
      <c r="D26" s="73">
        <v>2</v>
      </c>
      <c r="E26" s="51">
        <f t="shared" si="0"/>
        <v>101.09989070365296</v>
      </c>
      <c r="F26" s="52">
        <f t="shared" si="1"/>
        <v>65.308999999999997</v>
      </c>
      <c r="G26" s="51">
        <f>F26*AB26</f>
        <v>100.53570603900802</v>
      </c>
      <c r="H26" s="98">
        <f t="shared" si="2"/>
        <v>65.866</v>
      </c>
      <c r="I26" s="99">
        <f>H26*AB26</f>
        <v>101.39314357845477</v>
      </c>
      <c r="J26" s="98">
        <f t="shared" si="3"/>
        <v>66.052999999999997</v>
      </c>
      <c r="K26" s="99">
        <f>J26*AB26</f>
        <v>101.6810086051631</v>
      </c>
      <c r="L26" s="98">
        <f t="shared" si="4"/>
        <v>65.893000000000001</v>
      </c>
      <c r="M26" s="99">
        <f>L26*AB26</f>
        <v>101.43470697803298</v>
      </c>
      <c r="N26" s="98">
        <f t="shared" si="5"/>
        <v>66.355999999999995</v>
      </c>
      <c r="O26" s="99">
        <f>N26*AB26</f>
        <v>102.14744231154077</v>
      </c>
      <c r="P26" s="48"/>
      <c r="Q26" s="48"/>
      <c r="R26" s="53">
        <v>60</v>
      </c>
      <c r="S26" s="54">
        <v>5.3090000000000002</v>
      </c>
      <c r="T26" s="53">
        <v>60</v>
      </c>
      <c r="U26" s="97">
        <v>5.8659999999999997</v>
      </c>
      <c r="V26" s="53">
        <v>60</v>
      </c>
      <c r="W26" s="97">
        <v>6.0529999999999999</v>
      </c>
      <c r="X26" s="104">
        <v>60</v>
      </c>
      <c r="Y26" s="97">
        <v>5.8929999999999998</v>
      </c>
      <c r="Z26" s="104">
        <v>60</v>
      </c>
      <c r="AA26" s="97">
        <v>6.3559999999999999</v>
      </c>
      <c r="AB26" s="48">
        <f>F6/D6</f>
        <v>1.5393851695632765</v>
      </c>
      <c r="AD26" s="2"/>
      <c r="AE26" s="2"/>
      <c r="AF26" s="2"/>
      <c r="AG26" s="2"/>
      <c r="AH26" s="2"/>
      <c r="AI26" s="2"/>
      <c r="AJ26" s="2"/>
      <c r="AK26" s="2"/>
    </row>
    <row r="27" spans="2:37" ht="16">
      <c r="B27" s="58">
        <v>22</v>
      </c>
      <c r="C27" s="59" t="s">
        <v>149</v>
      </c>
      <c r="D27" s="75">
        <v>3</v>
      </c>
      <c r="E27" s="60">
        <f t="shared" si="0"/>
        <v>101.16646911223657</v>
      </c>
      <c r="F27" s="61">
        <f t="shared" si="1"/>
        <v>64.960999999999999</v>
      </c>
      <c r="G27" s="60">
        <f>F27*AB27</f>
        <v>100</v>
      </c>
      <c r="H27" s="61">
        <f t="shared" si="2"/>
        <v>66.111999999999995</v>
      </c>
      <c r="I27" s="60">
        <f>H27*AB27</f>
        <v>101.77183233016733</v>
      </c>
      <c r="J27" s="61">
        <f t="shared" si="3"/>
        <v>66.162000000000006</v>
      </c>
      <c r="K27" s="60">
        <f>J27*AB27</f>
        <v>101.84880158864551</v>
      </c>
      <c r="L27" s="102">
        <f t="shared" si="4"/>
        <v>66.617000000000004</v>
      </c>
      <c r="M27" s="103">
        <f>L27*AB27</f>
        <v>102.5492218407968</v>
      </c>
      <c r="N27" s="102">
        <f t="shared" si="5"/>
        <v>67.015000000000001</v>
      </c>
      <c r="O27" s="103">
        <f>N27*AB27</f>
        <v>103.16189713828298</v>
      </c>
      <c r="P27" s="48"/>
      <c r="Q27" s="48"/>
      <c r="R27" s="53">
        <v>60</v>
      </c>
      <c r="S27" s="54">
        <v>4.9610000000000003</v>
      </c>
      <c r="T27" s="53">
        <v>60</v>
      </c>
      <c r="U27" s="54">
        <v>6.1120000000000001</v>
      </c>
      <c r="V27" s="53">
        <v>60</v>
      </c>
      <c r="W27" s="97">
        <v>6.1619999999999999</v>
      </c>
      <c r="X27" s="104">
        <v>60</v>
      </c>
      <c r="Y27" s="54">
        <v>6.617</v>
      </c>
      <c r="Z27" s="104">
        <v>60</v>
      </c>
      <c r="AA27" s="97">
        <v>7.0149999999999997</v>
      </c>
      <c r="AB27" s="48">
        <f>F6/D6</f>
        <v>1.5393851695632765</v>
      </c>
      <c r="AD27" s="2"/>
      <c r="AE27" s="2"/>
      <c r="AF27" s="2"/>
      <c r="AG27" s="2"/>
      <c r="AH27" s="2"/>
      <c r="AI27" s="2"/>
      <c r="AJ27" s="2"/>
      <c r="AK27" s="2"/>
    </row>
    <row r="28" spans="2:37" ht="16" thickBot="1">
      <c r="B28" s="1"/>
      <c r="E28" s="1"/>
      <c r="F28" s="1"/>
      <c r="G28" s="1"/>
      <c r="H28" s="1"/>
      <c r="I28" s="1"/>
      <c r="J28" s="1"/>
      <c r="W28" s="105"/>
      <c r="X28" s="105"/>
      <c r="Y28" s="105"/>
      <c r="Z28" s="105"/>
      <c r="AA28" s="105"/>
      <c r="AD28" s="2"/>
      <c r="AE28" s="2"/>
      <c r="AF28" s="2"/>
      <c r="AG28" s="2"/>
      <c r="AH28" s="2"/>
      <c r="AI28" s="2"/>
      <c r="AJ28" s="2"/>
      <c r="AK28" s="2"/>
    </row>
    <row r="29" spans="2:37" ht="17" thickBot="1">
      <c r="B29" s="131" t="s">
        <v>93</v>
      </c>
      <c r="C29" s="132"/>
      <c r="D29" s="122" t="s">
        <v>89</v>
      </c>
      <c r="E29" s="127"/>
      <c r="F29" s="71"/>
      <c r="H29" s="1"/>
      <c r="I29" s="1"/>
      <c r="J29" s="1"/>
      <c r="W29" s="105"/>
      <c r="X29" s="105"/>
      <c r="Y29" s="105"/>
      <c r="Z29" s="105"/>
      <c r="AA29" s="105"/>
      <c r="AD29" s="2"/>
      <c r="AE29" s="2"/>
      <c r="AF29" s="2"/>
      <c r="AG29" s="2"/>
      <c r="AH29" s="2"/>
      <c r="AI29" s="2"/>
      <c r="AJ29" s="2"/>
      <c r="AK29" s="2"/>
    </row>
    <row r="30" spans="2:37" ht="17" thickBot="1">
      <c r="B30" s="131" t="s">
        <v>94</v>
      </c>
      <c r="C30" s="132"/>
      <c r="D30" s="122" t="s">
        <v>158</v>
      </c>
      <c r="E30" s="127"/>
      <c r="F30" s="71"/>
      <c r="G30" s="1"/>
      <c r="H30" s="1"/>
      <c r="I30" s="1"/>
      <c r="J30" s="1"/>
      <c r="W30" s="105"/>
      <c r="X30" s="105"/>
      <c r="Y30" s="105"/>
      <c r="Z30" s="105"/>
      <c r="AA30" s="105"/>
      <c r="AD30" s="2"/>
      <c r="AE30" s="2"/>
      <c r="AF30" s="2"/>
      <c r="AG30" s="2"/>
      <c r="AH30" s="2"/>
      <c r="AI30" s="2"/>
      <c r="AJ30" s="2"/>
      <c r="AK30" s="2"/>
    </row>
    <row r="31" spans="2:37" ht="18" customHeight="1" thickBot="1">
      <c r="B31" s="131" t="s">
        <v>91</v>
      </c>
      <c r="C31" s="132"/>
      <c r="D31" s="128">
        <f>AVERAGE(E37:E38)</f>
        <v>101.72218715844892</v>
      </c>
      <c r="E31" s="129"/>
      <c r="F31" s="72"/>
      <c r="G31" s="1"/>
      <c r="H31" s="1"/>
      <c r="I31" s="1"/>
      <c r="J31" s="1"/>
      <c r="W31" s="105"/>
      <c r="X31" s="105"/>
      <c r="Y31" s="105"/>
      <c r="Z31" s="105"/>
      <c r="AA31" s="105"/>
      <c r="AD31" s="2"/>
      <c r="AE31" s="2"/>
      <c r="AF31" s="2"/>
      <c r="AG31" s="2"/>
      <c r="AH31" s="2"/>
      <c r="AI31" s="2"/>
      <c r="AJ31" s="2"/>
      <c r="AK31" s="2"/>
    </row>
    <row r="32" spans="2:37" ht="16" customHeight="1" thickBot="1">
      <c r="B32" s="131" t="s">
        <v>92</v>
      </c>
      <c r="C32" s="132"/>
      <c r="D32" s="122" t="s">
        <v>160</v>
      </c>
      <c r="E32" s="127"/>
      <c r="F32" s="71"/>
      <c r="G32" s="1"/>
      <c r="H32" s="1"/>
      <c r="I32" s="1"/>
      <c r="J32" s="1"/>
      <c r="W32" s="105"/>
      <c r="X32" s="105"/>
      <c r="Y32" s="105"/>
      <c r="Z32" s="105"/>
      <c r="AA32" s="105"/>
      <c r="AD32" s="2"/>
      <c r="AE32" s="2"/>
      <c r="AF32" s="2"/>
      <c r="AG32" s="2"/>
      <c r="AH32" s="2"/>
      <c r="AI32" s="2"/>
      <c r="AJ32" s="2"/>
      <c r="AK32" s="2"/>
    </row>
    <row r="33" spans="2:37" ht="5" customHeight="1">
      <c r="B33" s="1"/>
      <c r="E33" s="1"/>
      <c r="F33" s="1"/>
      <c r="G33" s="1"/>
      <c r="H33" s="1"/>
      <c r="I33" s="1"/>
      <c r="J33" s="1"/>
      <c r="W33" s="105"/>
      <c r="X33" s="105"/>
      <c r="Y33" s="105"/>
      <c r="Z33" s="105"/>
      <c r="AA33" s="105"/>
      <c r="AD33" s="2"/>
      <c r="AE33" s="2"/>
      <c r="AF33" s="2"/>
      <c r="AG33" s="2"/>
      <c r="AH33" s="2"/>
      <c r="AI33" s="2"/>
      <c r="AJ33" s="2"/>
      <c r="AK33" s="2"/>
    </row>
    <row r="34" spans="2:37" ht="17">
      <c r="B34" s="35" t="s">
        <v>74</v>
      </c>
      <c r="C34" s="35" t="s">
        <v>63</v>
      </c>
      <c r="D34" s="35" t="s">
        <v>98</v>
      </c>
      <c r="E34" s="35" t="s">
        <v>76</v>
      </c>
      <c r="F34" s="35" t="s">
        <v>77</v>
      </c>
      <c r="G34" s="35" t="s">
        <v>66</v>
      </c>
      <c r="H34" s="35" t="s">
        <v>78</v>
      </c>
      <c r="I34" s="35" t="s">
        <v>66</v>
      </c>
      <c r="J34" s="35" t="s">
        <v>79</v>
      </c>
      <c r="K34" s="35" t="s">
        <v>66</v>
      </c>
      <c r="L34" s="35" t="s">
        <v>80</v>
      </c>
      <c r="M34" s="35" t="s">
        <v>66</v>
      </c>
      <c r="N34" s="35" t="s">
        <v>81</v>
      </c>
      <c r="O34" s="35" t="s">
        <v>66</v>
      </c>
      <c r="P34" s="48"/>
      <c r="Q34" s="48"/>
      <c r="R34" s="48" t="s">
        <v>82</v>
      </c>
      <c r="S34" s="48"/>
      <c r="T34" s="48" t="s">
        <v>83</v>
      </c>
      <c r="U34" s="48"/>
      <c r="V34" s="48" t="s">
        <v>84</v>
      </c>
      <c r="W34" s="106"/>
      <c r="X34" s="106" t="s">
        <v>85</v>
      </c>
      <c r="Y34" s="106"/>
      <c r="Z34" s="106" t="s">
        <v>86</v>
      </c>
      <c r="AA34" s="106"/>
      <c r="AB34" s="48" t="s">
        <v>75</v>
      </c>
      <c r="AD34" s="2"/>
      <c r="AE34" s="2"/>
      <c r="AF34" s="2"/>
      <c r="AG34" s="2"/>
      <c r="AH34" s="2"/>
      <c r="AI34" s="2"/>
      <c r="AJ34" s="2"/>
      <c r="AK34" s="2"/>
    </row>
    <row r="35" spans="2:37" ht="16">
      <c r="B35" s="49">
        <v>11</v>
      </c>
      <c r="C35" s="50" t="s">
        <v>108</v>
      </c>
      <c r="D35" s="50">
        <v>15</v>
      </c>
      <c r="E35" s="51">
        <f>G35*0.5+I35*0.125+K35*0.125+M35*0.125+O35*0.125</f>
        <v>102.46667231107897</v>
      </c>
      <c r="F35" s="52">
        <f>SUM(R35:S35)</f>
        <v>65.989999999999995</v>
      </c>
      <c r="G35" s="51">
        <f>F35*AB35</f>
        <v>101.58402733948061</v>
      </c>
      <c r="H35" s="52">
        <f>SUM(T35:U35)</f>
        <v>67.085999999999999</v>
      </c>
      <c r="I35" s="51">
        <f>H35*AB35</f>
        <v>103.27119348532197</v>
      </c>
      <c r="J35" s="52">
        <f>SUM(V35:W35)</f>
        <v>67.606999999999999</v>
      </c>
      <c r="K35" s="51">
        <f>J35*AB35</f>
        <v>104.07321315866443</v>
      </c>
      <c r="L35" s="98">
        <f>SUM(X35:Y35)</f>
        <v>66.738</v>
      </c>
      <c r="M35" s="99">
        <f>L35*AB35</f>
        <v>102.73548744631395</v>
      </c>
      <c r="N35" s="98">
        <f>SUM(Z35:AA35)</f>
        <v>67.116</v>
      </c>
      <c r="O35" s="99">
        <f>N35*AB35</f>
        <v>103.31737504040886</v>
      </c>
      <c r="P35" s="48"/>
      <c r="Q35" s="48"/>
      <c r="R35" s="53">
        <v>60</v>
      </c>
      <c r="S35" s="54">
        <v>5.99</v>
      </c>
      <c r="T35" s="53">
        <v>60</v>
      </c>
      <c r="U35" s="54">
        <v>7.0860000000000003</v>
      </c>
      <c r="V35" s="53">
        <v>60</v>
      </c>
      <c r="W35" s="97">
        <v>7.6070000000000002</v>
      </c>
      <c r="X35" s="104">
        <v>60</v>
      </c>
      <c r="Y35" s="97">
        <v>6.7380000000000004</v>
      </c>
      <c r="Z35" s="104">
        <v>60</v>
      </c>
      <c r="AA35" s="97">
        <v>7.1159999999999997</v>
      </c>
      <c r="AB35" s="48">
        <f>F6/D6</f>
        <v>1.5393851695632765</v>
      </c>
      <c r="AD35" s="2"/>
      <c r="AE35" s="2"/>
      <c r="AF35" s="2"/>
      <c r="AG35" s="2"/>
      <c r="AH35" s="2"/>
      <c r="AI35" s="2"/>
      <c r="AJ35" s="2"/>
      <c r="AK35" s="2"/>
    </row>
    <row r="36" spans="2:37" ht="16">
      <c r="B36" s="55">
        <v>12</v>
      </c>
      <c r="C36" s="36" t="s">
        <v>88</v>
      </c>
      <c r="D36" s="78">
        <v>12</v>
      </c>
      <c r="E36" s="56">
        <f t="shared" ref="E36:E38" si="6">G36*0.5+I36*0.125+K36*0.125+M36*0.125+O36*0.125</f>
        <v>102.0714351687936</v>
      </c>
      <c r="F36" s="57">
        <f t="shared" ref="F36:F38" si="7">SUM(R36:S36)</f>
        <v>65.852000000000004</v>
      </c>
      <c r="G36" s="56">
        <f>F36*AB36</f>
        <v>101.37159218608089</v>
      </c>
      <c r="H36" s="100">
        <f t="shared" ref="H36:H38" si="8">SUM(T36:U36)</f>
        <v>66.909000000000006</v>
      </c>
      <c r="I36" s="101">
        <f>H36*AB36</f>
        <v>102.99872231030928</v>
      </c>
      <c r="J36" s="100">
        <f t="shared" ref="J36:J38" si="9">SUM(V36:W36)</f>
        <v>66.983000000000004</v>
      </c>
      <c r="K36" s="101">
        <f>J36*AB36</f>
        <v>103.11263681285696</v>
      </c>
      <c r="L36" s="100">
        <f t="shared" ref="L36:L38" si="10">SUM(X36:Y36)</f>
        <v>66.411000000000001</v>
      </c>
      <c r="M36" s="101">
        <f>L36*AB36</f>
        <v>102.23210849586675</v>
      </c>
      <c r="N36" s="100">
        <f t="shared" ref="N36:N38" si="11">SUM(Z36:AA36)</f>
        <v>66.742000000000004</v>
      </c>
      <c r="O36" s="101">
        <f>N36*AB36</f>
        <v>102.74164498699221</v>
      </c>
      <c r="P36" s="48"/>
      <c r="Q36" s="48"/>
      <c r="R36" s="53">
        <v>60</v>
      </c>
      <c r="S36" s="54">
        <v>5.8520000000000003</v>
      </c>
      <c r="T36" s="53">
        <v>60</v>
      </c>
      <c r="U36" s="97">
        <v>6.9089999999999998</v>
      </c>
      <c r="V36" s="53">
        <v>60</v>
      </c>
      <c r="W36" s="97">
        <v>6.9829999999999997</v>
      </c>
      <c r="X36" s="104">
        <v>60</v>
      </c>
      <c r="Y36" s="97">
        <v>6.4109999999999996</v>
      </c>
      <c r="Z36" s="104">
        <v>60</v>
      </c>
      <c r="AA36" s="97">
        <v>6.742</v>
      </c>
      <c r="AB36" s="48">
        <f>F6/D6</f>
        <v>1.5393851695632765</v>
      </c>
      <c r="AD36" s="2"/>
      <c r="AE36" s="2"/>
      <c r="AF36" s="2"/>
      <c r="AG36" s="2"/>
      <c r="AH36" s="2"/>
      <c r="AI36" s="2"/>
      <c r="AJ36" s="2"/>
      <c r="AK36" s="2"/>
    </row>
    <row r="37" spans="2:37" ht="16">
      <c r="B37" s="49">
        <v>16</v>
      </c>
      <c r="C37" s="50" t="s">
        <v>109</v>
      </c>
      <c r="D37" s="50">
        <v>10</v>
      </c>
      <c r="E37" s="51">
        <f t="shared" si="6"/>
        <v>101.79203676051786</v>
      </c>
      <c r="F37" s="52">
        <f t="shared" si="7"/>
        <v>65.206000000000003</v>
      </c>
      <c r="G37" s="51">
        <f>F37*AB37</f>
        <v>100.37714936654301</v>
      </c>
      <c r="H37" s="52">
        <f t="shared" si="8"/>
        <v>66.760999999999996</v>
      </c>
      <c r="I37" s="51">
        <f>H37*AB37</f>
        <v>102.7708933052139</v>
      </c>
      <c r="J37" s="52">
        <f t="shared" si="9"/>
        <v>66.984999999999999</v>
      </c>
      <c r="K37" s="51">
        <f>J37*AB37</f>
        <v>103.11571558319608</v>
      </c>
      <c r="L37" s="98">
        <f t="shared" si="10"/>
        <v>67.200999999999993</v>
      </c>
      <c r="M37" s="99">
        <f>L37*AB37</f>
        <v>103.44822277982173</v>
      </c>
      <c r="N37" s="98">
        <f t="shared" si="11"/>
        <v>67.23</v>
      </c>
      <c r="O37" s="99">
        <f>N37*AB37</f>
        <v>103.49286494973909</v>
      </c>
      <c r="P37" s="48"/>
      <c r="Q37" s="48"/>
      <c r="R37" s="53">
        <v>60</v>
      </c>
      <c r="S37" s="54">
        <v>5.2060000000000004</v>
      </c>
      <c r="T37" s="53">
        <v>60</v>
      </c>
      <c r="U37" s="54">
        <v>6.7610000000000001</v>
      </c>
      <c r="V37" s="53">
        <v>60</v>
      </c>
      <c r="W37" s="97">
        <v>6.9850000000000003</v>
      </c>
      <c r="X37" s="104">
        <v>60</v>
      </c>
      <c r="Y37" s="97">
        <v>7.2009999999999996</v>
      </c>
      <c r="Z37" s="104">
        <v>60</v>
      </c>
      <c r="AA37" s="97">
        <v>7.23</v>
      </c>
      <c r="AB37" s="48">
        <f>F6/D6</f>
        <v>1.5393851695632765</v>
      </c>
      <c r="AD37" s="2"/>
      <c r="AE37" s="2"/>
      <c r="AF37" s="2"/>
      <c r="AG37" s="2"/>
      <c r="AH37" s="2"/>
      <c r="AI37" s="2"/>
      <c r="AJ37" s="2"/>
      <c r="AK37" s="2"/>
    </row>
    <row r="38" spans="2:37" ht="16">
      <c r="B38" s="58">
        <v>21</v>
      </c>
      <c r="C38" s="59" t="s">
        <v>148</v>
      </c>
      <c r="D38" s="59">
        <v>8</v>
      </c>
      <c r="E38" s="120">
        <f t="shared" si="6"/>
        <v>101.65233755637999</v>
      </c>
      <c r="F38" s="119">
        <f t="shared" si="7"/>
        <v>65.454999999999998</v>
      </c>
      <c r="G38" s="120">
        <f>F38*AB38</f>
        <v>100.76045627376426</v>
      </c>
      <c r="H38" s="119">
        <f t="shared" si="8"/>
        <v>66.385999999999996</v>
      </c>
      <c r="I38" s="120">
        <f>H38*AB38</f>
        <v>102.19362386662768</v>
      </c>
      <c r="J38" s="119">
        <f t="shared" si="9"/>
        <v>66.759</v>
      </c>
      <c r="K38" s="120">
        <f>J38*AB38</f>
        <v>102.76781453487477</v>
      </c>
      <c r="L38" s="119">
        <f t="shared" si="10"/>
        <v>66.581999999999994</v>
      </c>
      <c r="M38" s="120">
        <f>L38*AB38</f>
        <v>102.49534335986206</v>
      </c>
      <c r="N38" s="119">
        <f t="shared" si="11"/>
        <v>66.727999999999994</v>
      </c>
      <c r="O38" s="120">
        <f>N38*AB38</f>
        <v>102.72009359461831</v>
      </c>
      <c r="P38" s="48"/>
      <c r="Q38" s="48"/>
      <c r="R38" s="53">
        <v>60</v>
      </c>
      <c r="S38" s="54">
        <v>5.4550000000000001</v>
      </c>
      <c r="T38" s="53">
        <v>60</v>
      </c>
      <c r="U38" s="54">
        <v>6.3860000000000001</v>
      </c>
      <c r="V38" s="53">
        <v>60</v>
      </c>
      <c r="W38" s="97">
        <v>6.7590000000000003</v>
      </c>
      <c r="X38" s="104">
        <v>60</v>
      </c>
      <c r="Y38" s="97">
        <v>6.5819999999999999</v>
      </c>
      <c r="Z38" s="104">
        <v>60</v>
      </c>
      <c r="AA38" s="97">
        <v>6.7279999999999998</v>
      </c>
      <c r="AB38" s="48">
        <f>F6/D6</f>
        <v>1.5393851695632765</v>
      </c>
      <c r="AD38" s="2"/>
      <c r="AE38" s="2"/>
      <c r="AF38" s="2"/>
      <c r="AG38" s="2"/>
      <c r="AH38" s="2"/>
      <c r="AI38" s="2"/>
      <c r="AJ38" s="2"/>
      <c r="AK38" s="2"/>
    </row>
    <row r="39" spans="2:37" ht="17" customHeight="1" thickBot="1">
      <c r="B39" s="62"/>
      <c r="C39" s="62"/>
      <c r="D39" s="63"/>
      <c r="E39" s="1"/>
      <c r="F39" s="1"/>
      <c r="G39" s="1"/>
      <c r="H39" s="1"/>
      <c r="I39" s="1"/>
      <c r="J39" s="1"/>
      <c r="W39" s="105"/>
      <c r="X39" s="105"/>
      <c r="Y39" s="105"/>
      <c r="Z39" s="105"/>
      <c r="AA39" s="105"/>
      <c r="AD39" s="2"/>
      <c r="AE39" s="2"/>
      <c r="AF39" s="2"/>
      <c r="AG39" s="2"/>
      <c r="AH39" s="2"/>
      <c r="AI39" s="2"/>
      <c r="AJ39" s="2"/>
      <c r="AK39" s="2"/>
    </row>
    <row r="40" spans="2:37" ht="17" thickBot="1">
      <c r="B40" s="131" t="s">
        <v>93</v>
      </c>
      <c r="C40" s="132"/>
      <c r="D40" s="140" t="s">
        <v>95</v>
      </c>
      <c r="E40" s="141"/>
      <c r="G40" s="1"/>
      <c r="H40" s="1"/>
      <c r="I40" s="1"/>
      <c r="J40" s="1"/>
      <c r="W40" s="105"/>
      <c r="X40" s="105"/>
      <c r="Y40" s="105"/>
      <c r="Z40" s="105"/>
      <c r="AA40" s="105"/>
      <c r="AD40" s="2"/>
      <c r="AE40" s="2"/>
      <c r="AF40" s="2"/>
      <c r="AG40" s="2"/>
      <c r="AH40" s="2"/>
      <c r="AI40" s="2"/>
      <c r="AJ40" s="2"/>
      <c r="AK40" s="2"/>
    </row>
    <row r="41" spans="2:37" ht="17" thickBot="1">
      <c r="B41" s="131" t="s">
        <v>94</v>
      </c>
      <c r="C41" s="132"/>
      <c r="D41" s="122" t="s">
        <v>113</v>
      </c>
      <c r="E41" s="123"/>
      <c r="G41" s="1"/>
      <c r="H41" s="1"/>
      <c r="I41" s="1"/>
      <c r="J41" s="1"/>
      <c r="W41" s="105"/>
      <c r="X41" s="105"/>
      <c r="Y41" s="105"/>
      <c r="Z41" s="105"/>
      <c r="AA41" s="105"/>
      <c r="AD41" s="2"/>
      <c r="AE41" s="2"/>
      <c r="AF41" s="2"/>
      <c r="AG41" s="2"/>
      <c r="AH41" s="2"/>
      <c r="AI41" s="2"/>
      <c r="AJ41" s="2"/>
      <c r="AK41" s="2"/>
    </row>
    <row r="42" spans="2:37" ht="17" thickBot="1">
      <c r="B42" s="131" t="s">
        <v>91</v>
      </c>
      <c r="C42" s="132"/>
      <c r="D42" s="128">
        <f>AVERAGE(E49,E47)</f>
        <v>101.19793029663953</v>
      </c>
      <c r="E42" s="130"/>
      <c r="G42" s="1"/>
      <c r="H42" s="1"/>
      <c r="I42" s="1"/>
      <c r="J42" s="1"/>
      <c r="W42" s="105"/>
      <c r="X42" s="105"/>
      <c r="Y42" s="105"/>
      <c r="Z42" s="105"/>
      <c r="AA42" s="105"/>
      <c r="AD42" s="2"/>
      <c r="AE42" s="2"/>
      <c r="AF42" s="2"/>
      <c r="AG42" s="2"/>
      <c r="AH42" s="2"/>
      <c r="AI42" s="2"/>
      <c r="AJ42" s="2"/>
      <c r="AK42" s="2"/>
    </row>
    <row r="43" spans="2:37" ht="17" thickBot="1">
      <c r="B43" s="131" t="s">
        <v>92</v>
      </c>
      <c r="C43" s="132"/>
      <c r="D43" s="122" t="s">
        <v>161</v>
      </c>
      <c r="E43" s="123"/>
      <c r="G43" s="1"/>
      <c r="H43" s="1"/>
      <c r="I43" s="1"/>
      <c r="J43" s="1"/>
      <c r="W43" s="105"/>
      <c r="X43" s="105"/>
      <c r="Y43" s="105"/>
      <c r="Z43" s="105"/>
      <c r="AA43" s="105"/>
      <c r="AD43" s="2"/>
      <c r="AE43" s="2"/>
      <c r="AF43" s="2"/>
      <c r="AG43" s="2"/>
      <c r="AH43" s="2"/>
      <c r="AI43" s="2"/>
      <c r="AJ43" s="2"/>
      <c r="AK43" s="2"/>
    </row>
    <row r="44" spans="2:37" ht="5" customHeight="1">
      <c r="B44" s="1"/>
      <c r="E44" s="1"/>
      <c r="F44" s="1"/>
      <c r="G44" s="1"/>
      <c r="H44" s="1"/>
      <c r="I44" s="1"/>
      <c r="J44" s="1"/>
      <c r="W44" s="105"/>
      <c r="X44" s="105"/>
      <c r="Y44" s="105"/>
      <c r="Z44" s="105"/>
      <c r="AA44" s="105"/>
      <c r="AD44" s="2"/>
      <c r="AE44" s="2"/>
      <c r="AF44" s="2"/>
      <c r="AG44" s="2"/>
      <c r="AH44" s="2"/>
      <c r="AI44" s="2"/>
      <c r="AJ44" s="2"/>
      <c r="AK44" s="2"/>
    </row>
    <row r="45" spans="2:37" ht="17">
      <c r="B45" s="35" t="s">
        <v>74</v>
      </c>
      <c r="C45" s="35" t="s">
        <v>63</v>
      </c>
      <c r="D45" s="35" t="s">
        <v>98</v>
      </c>
      <c r="E45" s="35" t="s">
        <v>76</v>
      </c>
      <c r="F45" s="35" t="s">
        <v>77</v>
      </c>
      <c r="G45" s="35" t="s">
        <v>66</v>
      </c>
      <c r="H45" s="35" t="s">
        <v>78</v>
      </c>
      <c r="I45" s="35" t="s">
        <v>66</v>
      </c>
      <c r="J45" s="35" t="s">
        <v>79</v>
      </c>
      <c r="K45" s="35" t="s">
        <v>66</v>
      </c>
      <c r="L45" s="35" t="s">
        <v>80</v>
      </c>
      <c r="M45" s="35" t="s">
        <v>66</v>
      </c>
      <c r="N45" s="35" t="s">
        <v>81</v>
      </c>
      <c r="O45" s="35" t="s">
        <v>66</v>
      </c>
      <c r="P45" s="48"/>
      <c r="Q45" s="48"/>
      <c r="R45" s="48" t="s">
        <v>82</v>
      </c>
      <c r="S45" s="48"/>
      <c r="T45" s="48" t="s">
        <v>83</v>
      </c>
      <c r="U45" s="48"/>
      <c r="V45" s="48" t="s">
        <v>84</v>
      </c>
      <c r="W45" s="106"/>
      <c r="X45" s="106" t="s">
        <v>85</v>
      </c>
      <c r="Y45" s="106"/>
      <c r="Z45" s="106" t="s">
        <v>86</v>
      </c>
      <c r="AA45" s="106"/>
      <c r="AB45" s="48" t="s">
        <v>75</v>
      </c>
      <c r="AD45" s="2"/>
      <c r="AE45" s="2"/>
      <c r="AF45" s="2"/>
      <c r="AG45" s="2"/>
      <c r="AH45" s="2"/>
      <c r="AI45" s="2"/>
      <c r="AJ45" s="2"/>
      <c r="AK45" s="2"/>
    </row>
    <row r="46" spans="2:37" ht="16">
      <c r="B46" s="49">
        <v>28</v>
      </c>
      <c r="C46" s="50" t="s">
        <v>157</v>
      </c>
      <c r="D46" s="73">
        <v>11</v>
      </c>
      <c r="E46" s="51">
        <f>G46*0.5+I46*0.125+K46*0.125+M46*0.125+O46*0.125</f>
        <v>102.00447191391758</v>
      </c>
      <c r="F46" s="52">
        <f>SUM(R46:S46)</f>
        <v>65.739999999999995</v>
      </c>
      <c r="G46" s="51">
        <f>F46*AB46</f>
        <v>101.19918104708979</v>
      </c>
      <c r="H46" s="98">
        <f>SUM(T46:U46)</f>
        <v>66.915000000000006</v>
      </c>
      <c r="I46" s="99">
        <f>H46*AB46</f>
        <v>103.00795862132667</v>
      </c>
      <c r="J46" s="98">
        <f>SUM(V46:W46)</f>
        <v>67.174999999999997</v>
      </c>
      <c r="K46" s="99">
        <f>J46*AB46</f>
        <v>103.40819876541309</v>
      </c>
      <c r="L46" s="98">
        <f>SUM(X46:Y46)</f>
        <v>66.346000000000004</v>
      </c>
      <c r="M46" s="99">
        <f>L46*AB46</f>
        <v>102.13204845984515</v>
      </c>
      <c r="N46" s="98">
        <f>SUM(Z46:AA46)</f>
        <v>66.709000000000003</v>
      </c>
      <c r="O46" s="99">
        <f>N46*AB46</f>
        <v>102.69084527639662</v>
      </c>
      <c r="P46" s="48"/>
      <c r="Q46" s="48"/>
      <c r="R46" s="53">
        <v>60</v>
      </c>
      <c r="S46" s="54">
        <v>5.74</v>
      </c>
      <c r="T46" s="53">
        <v>60</v>
      </c>
      <c r="U46" s="97">
        <v>6.915</v>
      </c>
      <c r="V46" s="53">
        <v>60</v>
      </c>
      <c r="W46" s="97">
        <v>7.1749999999999998</v>
      </c>
      <c r="X46" s="104">
        <v>60</v>
      </c>
      <c r="Y46" s="97">
        <v>6.3460000000000001</v>
      </c>
      <c r="Z46" s="104">
        <v>60</v>
      </c>
      <c r="AA46" s="97">
        <v>6.7089999999999996</v>
      </c>
      <c r="AB46" s="48">
        <f>F6/D6</f>
        <v>1.5393851695632765</v>
      </c>
      <c r="AD46" s="2"/>
      <c r="AE46" s="2"/>
      <c r="AF46" s="2"/>
      <c r="AG46" s="2"/>
      <c r="AH46" s="2"/>
      <c r="AI46" s="2"/>
      <c r="AJ46" s="2"/>
      <c r="AK46" s="2"/>
    </row>
    <row r="47" spans="2:37" ht="16">
      <c r="B47" s="55">
        <v>33</v>
      </c>
      <c r="C47" s="36" t="s">
        <v>156</v>
      </c>
      <c r="D47" s="74">
        <v>4</v>
      </c>
      <c r="E47" s="56">
        <f>G47*0.5+I47*0.125+K47*0.125+M47*0.125+O47*0.125</f>
        <v>101.28557903973152</v>
      </c>
      <c r="F47" s="57">
        <f>SUM(R47:S47)</f>
        <v>65.099999999999994</v>
      </c>
      <c r="G47" s="56">
        <f>F47*AB47</f>
        <v>100.21397453856929</v>
      </c>
      <c r="H47" s="100">
        <f>SUM(T47:U47)</f>
        <v>66.051999999999992</v>
      </c>
      <c r="I47" s="101">
        <f>H47*AB47</f>
        <v>101.67946921999354</v>
      </c>
      <c r="J47" s="100">
        <f>SUM(V47:W47)</f>
        <v>66.102999999999994</v>
      </c>
      <c r="K47" s="101">
        <f>J47*AB47</f>
        <v>101.75797786364126</v>
      </c>
      <c r="L47" s="100">
        <f>SUM(X47:Y47)</f>
        <v>66.695999999999998</v>
      </c>
      <c r="M47" s="101">
        <f>L47*AB47</f>
        <v>102.67083326919229</v>
      </c>
      <c r="N47" s="100">
        <f>SUM(Z47:AA47)</f>
        <v>67.117999999999995</v>
      </c>
      <c r="O47" s="101">
        <f>N47*AB47</f>
        <v>103.32045381074799</v>
      </c>
      <c r="P47" s="48"/>
      <c r="Q47" s="48"/>
      <c r="R47" s="53">
        <v>60</v>
      </c>
      <c r="S47" s="54">
        <v>5.0999999999999996</v>
      </c>
      <c r="T47" s="53">
        <v>60</v>
      </c>
      <c r="U47" s="97">
        <v>6.0519999999999996</v>
      </c>
      <c r="V47" s="53">
        <v>60</v>
      </c>
      <c r="W47" s="97">
        <v>6.1029999999999998</v>
      </c>
      <c r="X47" s="104">
        <v>60</v>
      </c>
      <c r="Y47" s="97">
        <v>6.6959999999999997</v>
      </c>
      <c r="Z47" s="104">
        <v>60</v>
      </c>
      <c r="AA47" s="97">
        <v>7.1180000000000003</v>
      </c>
      <c r="AB47" s="48">
        <f>F6/D6</f>
        <v>1.5393851695632765</v>
      </c>
      <c r="AD47" s="2"/>
      <c r="AE47" s="2"/>
      <c r="AF47" s="2"/>
      <c r="AG47" s="2"/>
      <c r="AH47" s="2"/>
      <c r="AI47" s="2"/>
      <c r="AJ47" s="2"/>
      <c r="AK47" s="2"/>
    </row>
    <row r="48" spans="2:37" ht="16">
      <c r="B48" s="49">
        <v>66</v>
      </c>
      <c r="C48" s="50" t="s">
        <v>37</v>
      </c>
      <c r="D48" s="73">
        <v>9</v>
      </c>
      <c r="E48" s="51">
        <f t="shared" ref="E48:E49" si="12">G48*0.5+I48*0.125+K48*0.125+M48*0.125+O48*0.125</f>
        <v>101.65233755637999</v>
      </c>
      <c r="F48" s="52">
        <f t="shared" ref="F48:F49" si="13">SUM(R48:S48)</f>
        <v>65.417000000000002</v>
      </c>
      <c r="G48" s="51">
        <f>F48*AB48</f>
        <v>100.70195963732087</v>
      </c>
      <c r="H48" s="98">
        <f t="shared" ref="H48:H49" si="14">SUM(T48:U48)</f>
        <v>66.438999999999993</v>
      </c>
      <c r="I48" s="99">
        <f>H48*AB48</f>
        <v>102.27521128061451</v>
      </c>
      <c r="J48" s="98">
        <f t="shared" ref="J48:J49" si="15">SUM(V48:W48)</f>
        <v>66.626000000000005</v>
      </c>
      <c r="K48" s="99">
        <f>J48*AB48</f>
        <v>102.56307630732287</v>
      </c>
      <c r="L48" s="98">
        <f t="shared" ref="L48:L49" si="16">SUM(X48:Y48)</f>
        <v>66.585999999999999</v>
      </c>
      <c r="M48" s="99">
        <f>L48*AB48</f>
        <v>102.50150090054034</v>
      </c>
      <c r="N48" s="98">
        <f t="shared" ref="N48:N49" si="17">SUM(Z48:AA48)</f>
        <v>66.956000000000003</v>
      </c>
      <c r="O48" s="99">
        <f>N48*AB48</f>
        <v>103.07107341327875</v>
      </c>
      <c r="P48" s="48"/>
      <c r="Q48" s="48"/>
      <c r="R48" s="53">
        <v>60</v>
      </c>
      <c r="S48" s="54">
        <v>5.4169999999999998</v>
      </c>
      <c r="T48" s="53">
        <v>60</v>
      </c>
      <c r="U48" s="97">
        <v>6.4390000000000001</v>
      </c>
      <c r="V48" s="53">
        <v>60</v>
      </c>
      <c r="W48" s="97">
        <v>6.6260000000000003</v>
      </c>
      <c r="X48" s="104">
        <v>60</v>
      </c>
      <c r="Y48" s="97">
        <v>6.5860000000000003</v>
      </c>
      <c r="Z48" s="104">
        <v>60</v>
      </c>
      <c r="AA48" s="97">
        <v>6.9560000000000004</v>
      </c>
      <c r="AB48" s="48">
        <f>F6/D6</f>
        <v>1.5393851695632765</v>
      </c>
      <c r="AD48" s="2"/>
      <c r="AE48" s="2"/>
      <c r="AF48" s="2"/>
      <c r="AG48" s="2"/>
      <c r="AH48" s="2"/>
      <c r="AI48" s="2"/>
      <c r="AJ48" s="2"/>
      <c r="AK48" s="2"/>
    </row>
    <row r="49" spans="2:37" ht="16">
      <c r="B49" s="58">
        <v>77</v>
      </c>
      <c r="C49" s="59" t="s">
        <v>155</v>
      </c>
      <c r="D49" s="75">
        <v>1</v>
      </c>
      <c r="E49" s="60">
        <f t="shared" si="12"/>
        <v>101.11028155354752</v>
      </c>
      <c r="F49" s="61">
        <f t="shared" si="13"/>
        <v>65.024000000000001</v>
      </c>
      <c r="G49" s="60">
        <f>F49*AB49</f>
        <v>100.0969812656825</v>
      </c>
      <c r="H49" s="102">
        <f t="shared" si="14"/>
        <v>65.747</v>
      </c>
      <c r="I49" s="103">
        <f>H49*AB49</f>
        <v>101.20995674327675</v>
      </c>
      <c r="J49" s="102">
        <f t="shared" si="15"/>
        <v>65.906999999999996</v>
      </c>
      <c r="K49" s="103">
        <f>J49*AB49</f>
        <v>101.45625837040686</v>
      </c>
      <c r="L49" s="102">
        <f t="shared" si="16"/>
        <v>66.718000000000004</v>
      </c>
      <c r="M49" s="103">
        <f>L49*AB49</f>
        <v>102.70469974292268</v>
      </c>
      <c r="N49" s="102">
        <f t="shared" si="17"/>
        <v>66.989999999999995</v>
      </c>
      <c r="O49" s="103">
        <f>N49*AB49</f>
        <v>103.12341250904389</v>
      </c>
      <c r="P49" s="48"/>
      <c r="Q49" s="48"/>
      <c r="R49" s="53">
        <v>60</v>
      </c>
      <c r="S49" s="54">
        <v>5.024</v>
      </c>
      <c r="T49" s="53">
        <v>60</v>
      </c>
      <c r="U49" s="97">
        <v>5.7469999999999999</v>
      </c>
      <c r="V49" s="53">
        <v>60</v>
      </c>
      <c r="W49" s="97">
        <v>5.907</v>
      </c>
      <c r="X49" s="104">
        <v>60</v>
      </c>
      <c r="Y49" s="97">
        <v>6.718</v>
      </c>
      <c r="Z49" s="104">
        <v>60</v>
      </c>
      <c r="AA49" s="97">
        <v>6.99</v>
      </c>
      <c r="AB49" s="48">
        <f>F6/D6</f>
        <v>1.5393851695632765</v>
      </c>
      <c r="AD49" s="2"/>
      <c r="AE49" s="2"/>
      <c r="AF49" s="2"/>
      <c r="AG49" s="2"/>
      <c r="AH49" s="2"/>
      <c r="AI49" s="2"/>
      <c r="AJ49" s="2"/>
      <c r="AK49" s="2"/>
    </row>
    <row r="50" spans="2:37" ht="17" customHeight="1">
      <c r="B50" s="62"/>
      <c r="C50" s="62"/>
      <c r="D50" s="63"/>
      <c r="E50" s="1"/>
      <c r="F50" s="1"/>
      <c r="G50" s="1"/>
      <c r="H50" s="1"/>
      <c r="I50" s="1"/>
      <c r="J50" s="1"/>
      <c r="W50" s="105"/>
      <c r="X50" s="105"/>
      <c r="Y50" s="105"/>
      <c r="Z50" s="105"/>
      <c r="AA50" s="105"/>
      <c r="AD50" s="2"/>
      <c r="AE50" s="2"/>
      <c r="AF50" s="2"/>
      <c r="AG50" s="2"/>
      <c r="AH50" s="2"/>
      <c r="AI50" s="2"/>
      <c r="AJ50" s="2"/>
      <c r="AK50" s="2"/>
    </row>
    <row r="51" spans="2:37" ht="17" hidden="1" thickBot="1">
      <c r="B51" s="131" t="s">
        <v>93</v>
      </c>
      <c r="C51" s="132"/>
      <c r="D51" s="122" t="s">
        <v>106</v>
      </c>
      <c r="E51" s="123"/>
      <c r="G51" s="1"/>
      <c r="H51" s="1"/>
      <c r="I51" s="1"/>
      <c r="J51" s="1"/>
      <c r="AD51" s="2"/>
      <c r="AE51" s="2"/>
      <c r="AF51" s="2"/>
      <c r="AG51" s="2"/>
      <c r="AH51" s="2"/>
      <c r="AI51" s="2"/>
      <c r="AJ51" s="2"/>
      <c r="AK51" s="2"/>
    </row>
    <row r="52" spans="2:37" ht="17" hidden="1" thickBot="1">
      <c r="B52" s="131" t="s">
        <v>94</v>
      </c>
      <c r="C52" s="132"/>
      <c r="D52" s="122" t="s">
        <v>107</v>
      </c>
      <c r="E52" s="123"/>
      <c r="G52" s="1"/>
      <c r="H52" s="1"/>
      <c r="I52" s="1"/>
      <c r="J52" s="1"/>
      <c r="AD52" s="2"/>
      <c r="AE52" s="2"/>
      <c r="AF52" s="2"/>
      <c r="AG52" s="2"/>
      <c r="AH52" s="2"/>
      <c r="AI52" s="2"/>
      <c r="AJ52" s="2"/>
      <c r="AK52" s="2"/>
    </row>
    <row r="53" spans="2:37" ht="17" hidden="1" thickBot="1">
      <c r="B53" s="131" t="s">
        <v>91</v>
      </c>
      <c r="C53" s="132"/>
      <c r="D53" s="128">
        <f>AVERAGE(E57:E58)</f>
        <v>92.363110173796599</v>
      </c>
      <c r="E53" s="130"/>
      <c r="G53" s="1"/>
      <c r="H53" s="1"/>
      <c r="I53" s="1"/>
      <c r="J53" s="1"/>
      <c r="AD53" s="2"/>
      <c r="AE53" s="2"/>
      <c r="AF53" s="2"/>
      <c r="AG53" s="2"/>
      <c r="AH53" s="2"/>
      <c r="AI53" s="2"/>
      <c r="AJ53" s="2"/>
      <c r="AK53" s="2"/>
    </row>
    <row r="54" spans="2:37" ht="17" hidden="1" thickBot="1">
      <c r="B54" s="131" t="s">
        <v>92</v>
      </c>
      <c r="C54" s="132"/>
      <c r="D54" s="122" t="s">
        <v>125</v>
      </c>
      <c r="E54" s="123"/>
      <c r="G54" s="1"/>
      <c r="H54" s="1"/>
      <c r="I54" s="1"/>
      <c r="J54" s="1"/>
      <c r="AD54" s="2"/>
      <c r="AE54" s="2"/>
      <c r="AF54" s="2"/>
      <c r="AG54" s="2"/>
      <c r="AH54" s="2"/>
      <c r="AI54" s="2"/>
      <c r="AJ54" s="2"/>
      <c r="AK54" s="2"/>
    </row>
    <row r="55" spans="2:37" ht="5" hidden="1" customHeight="1">
      <c r="B55" s="115"/>
      <c r="C55" s="115"/>
      <c r="D55" s="63"/>
      <c r="E55" s="1"/>
      <c r="F55" s="1"/>
      <c r="G55" s="1"/>
      <c r="H55" s="1"/>
      <c r="I55" s="1"/>
      <c r="J55" s="1"/>
      <c r="W55" s="105"/>
      <c r="X55" s="105"/>
      <c r="Y55" s="105"/>
      <c r="Z55" s="105"/>
      <c r="AA55" s="105"/>
      <c r="AD55" s="2"/>
      <c r="AE55" s="2"/>
      <c r="AF55" s="2"/>
      <c r="AG55" s="2"/>
      <c r="AH55" s="2"/>
      <c r="AI55" s="2"/>
      <c r="AJ55" s="2"/>
      <c r="AK55" s="2"/>
    </row>
    <row r="56" spans="2:37" ht="17" hidden="1">
      <c r="B56" s="35" t="s">
        <v>74</v>
      </c>
      <c r="C56" s="35" t="s">
        <v>63</v>
      </c>
      <c r="D56" s="35" t="s">
        <v>98</v>
      </c>
      <c r="E56" s="35" t="s">
        <v>76</v>
      </c>
      <c r="F56" s="35" t="s">
        <v>77</v>
      </c>
      <c r="G56" s="35" t="s">
        <v>66</v>
      </c>
      <c r="H56" s="35" t="s">
        <v>78</v>
      </c>
      <c r="I56" s="35" t="s">
        <v>66</v>
      </c>
      <c r="J56" s="35" t="s">
        <v>79</v>
      </c>
      <c r="K56" s="35" t="s">
        <v>66</v>
      </c>
      <c r="L56" s="35" t="s">
        <v>80</v>
      </c>
      <c r="M56" s="35" t="s">
        <v>66</v>
      </c>
      <c r="N56" s="35" t="s">
        <v>81</v>
      </c>
      <c r="O56" s="35" t="s">
        <v>66</v>
      </c>
      <c r="P56" s="48"/>
      <c r="Q56" s="48"/>
      <c r="R56" s="48" t="s">
        <v>82</v>
      </c>
      <c r="S56" s="48"/>
      <c r="T56" s="48" t="s">
        <v>83</v>
      </c>
      <c r="U56" s="48"/>
      <c r="V56" s="48" t="s">
        <v>84</v>
      </c>
      <c r="W56" s="48"/>
      <c r="X56" s="48" t="s">
        <v>85</v>
      </c>
      <c r="Y56" s="48"/>
      <c r="Z56" s="48" t="s">
        <v>86</v>
      </c>
      <c r="AA56" s="48"/>
      <c r="AB56" s="48" t="s">
        <v>75</v>
      </c>
      <c r="AD56" s="2"/>
      <c r="AE56" s="2"/>
      <c r="AF56" s="2"/>
      <c r="AG56" s="2"/>
      <c r="AH56" s="2"/>
      <c r="AI56" s="2"/>
      <c r="AJ56" s="2"/>
      <c r="AK56" s="2"/>
    </row>
    <row r="57" spans="2:37" ht="16" hidden="1">
      <c r="B57" s="49">
        <v>97</v>
      </c>
      <c r="C57" s="50" t="s">
        <v>144</v>
      </c>
      <c r="D57" s="73">
        <v>16</v>
      </c>
      <c r="E57" s="109">
        <f t="shared" ref="E57:E58" si="18">G57*0.5+I57*0.125+K57*0.125+M57*0.125+O57*0.125</f>
        <v>92.363110173796599</v>
      </c>
      <c r="F57" s="110">
        <f t="shared" ref="F57:F58" si="19">SUM(R57:S57)</f>
        <v>60</v>
      </c>
      <c r="G57" s="109">
        <f>F57*AB57</f>
        <v>92.363110173796599</v>
      </c>
      <c r="H57" s="110">
        <f t="shared" ref="H57:H58" si="20">SUM(T57:U57)</f>
        <v>60</v>
      </c>
      <c r="I57" s="109">
        <f>H57*AB57</f>
        <v>92.363110173796599</v>
      </c>
      <c r="J57" s="110">
        <f t="shared" ref="J57:J58" si="21">SUM(V57:W57)</f>
        <v>60</v>
      </c>
      <c r="K57" s="109">
        <f>J57*AB57</f>
        <v>92.363110173796599</v>
      </c>
      <c r="L57" s="110">
        <f t="shared" ref="L57:L58" si="22">SUM(X57:Y57)</f>
        <v>60</v>
      </c>
      <c r="M57" s="109">
        <f>L57*AB57</f>
        <v>92.363110173796599</v>
      </c>
      <c r="N57" s="110">
        <f t="shared" ref="N57:N58" si="23">SUM(Z57:AA57)</f>
        <v>60</v>
      </c>
      <c r="O57" s="109">
        <f>N57*AB57</f>
        <v>92.363110173796599</v>
      </c>
      <c r="P57" s="48"/>
      <c r="Q57" s="48"/>
      <c r="R57" s="53">
        <v>60</v>
      </c>
      <c r="S57" s="54"/>
      <c r="T57" s="53">
        <v>60</v>
      </c>
      <c r="U57" s="54"/>
      <c r="V57" s="53">
        <v>60</v>
      </c>
      <c r="W57" s="54"/>
      <c r="X57" s="53">
        <v>60</v>
      </c>
      <c r="Y57" s="54"/>
      <c r="Z57" s="53">
        <v>60</v>
      </c>
      <c r="AA57" s="54"/>
      <c r="AB57" s="48">
        <f>F6/D6</f>
        <v>1.5393851695632765</v>
      </c>
      <c r="AD57" s="2"/>
      <c r="AE57" s="2"/>
      <c r="AF57" s="2"/>
      <c r="AG57" s="2"/>
      <c r="AH57" s="2"/>
      <c r="AI57" s="2"/>
      <c r="AJ57" s="2"/>
      <c r="AK57" s="2"/>
    </row>
    <row r="58" spans="2:37" ht="16" hidden="1">
      <c r="B58" s="58">
        <v>98</v>
      </c>
      <c r="C58" s="68" t="s">
        <v>134</v>
      </c>
      <c r="D58" s="77">
        <v>17</v>
      </c>
      <c r="E58" s="60">
        <f t="shared" si="18"/>
        <v>92.363110173796599</v>
      </c>
      <c r="F58" s="61">
        <f t="shared" si="19"/>
        <v>60</v>
      </c>
      <c r="G58" s="60">
        <f>F58*AB58</f>
        <v>92.363110173796599</v>
      </c>
      <c r="H58" s="61">
        <f t="shared" si="20"/>
        <v>60</v>
      </c>
      <c r="I58" s="60">
        <f>H58*AB58</f>
        <v>92.363110173796599</v>
      </c>
      <c r="J58" s="61">
        <f t="shared" si="21"/>
        <v>60</v>
      </c>
      <c r="K58" s="60">
        <f>J58*AB58</f>
        <v>92.363110173796599</v>
      </c>
      <c r="L58" s="119">
        <f t="shared" si="22"/>
        <v>60</v>
      </c>
      <c r="M58" s="120">
        <f>L58*AB58</f>
        <v>92.363110173796599</v>
      </c>
      <c r="N58" s="119">
        <f t="shared" si="23"/>
        <v>60</v>
      </c>
      <c r="O58" s="120">
        <f>N58*AB58</f>
        <v>92.363110173796599</v>
      </c>
      <c r="P58" s="48"/>
      <c r="Q58" s="48"/>
      <c r="R58" s="53">
        <v>60</v>
      </c>
      <c r="S58" s="54"/>
      <c r="T58" s="53">
        <v>60</v>
      </c>
      <c r="U58" s="54"/>
      <c r="V58" s="53">
        <v>60</v>
      </c>
      <c r="W58" s="54"/>
      <c r="X58" s="53">
        <v>60</v>
      </c>
      <c r="Y58" s="54"/>
      <c r="Z58" s="53">
        <v>60</v>
      </c>
      <c r="AA58" s="54"/>
      <c r="AB58" s="48">
        <f>F6/D6</f>
        <v>1.5393851695632765</v>
      </c>
      <c r="AD58" s="2"/>
      <c r="AE58" s="2"/>
      <c r="AF58" s="2"/>
      <c r="AG58" s="2"/>
      <c r="AH58" s="2"/>
      <c r="AI58" s="2"/>
      <c r="AJ58" s="2"/>
      <c r="AK58" s="2"/>
    </row>
    <row r="75" spans="2:18" s="1" customFormat="1">
      <c r="B75" s="2"/>
      <c r="E75" s="2"/>
      <c r="F75" s="2"/>
      <c r="G75" s="2"/>
      <c r="H75" s="2"/>
      <c r="I75" s="2"/>
      <c r="J75" s="2"/>
      <c r="R75" s="2"/>
    </row>
    <row r="76" spans="2:18" s="1" customFormat="1">
      <c r="B76" s="2"/>
      <c r="E76" s="2"/>
      <c r="F76" s="2"/>
      <c r="G76" s="2"/>
      <c r="H76" s="2"/>
      <c r="I76" s="2"/>
      <c r="J76" s="2"/>
    </row>
    <row r="77" spans="2:18" s="1" customFormat="1">
      <c r="B77" s="2"/>
      <c r="E77" s="2"/>
      <c r="F77" s="2"/>
      <c r="G77" s="2"/>
      <c r="H77" s="2"/>
      <c r="I77" s="2"/>
      <c r="J77" s="2"/>
    </row>
    <row r="78" spans="2:18" s="1" customFormat="1">
      <c r="B78" s="2"/>
      <c r="E78" s="2"/>
      <c r="F78" s="2"/>
      <c r="G78" s="2"/>
      <c r="H78" s="2"/>
      <c r="I78" s="2"/>
      <c r="J78" s="2"/>
    </row>
    <row r="79" spans="2:18" s="1" customFormat="1">
      <c r="B79" s="2"/>
      <c r="E79" s="2"/>
      <c r="F79" s="2"/>
      <c r="G79" s="2"/>
      <c r="H79" s="2"/>
      <c r="I79" s="2"/>
      <c r="J79" s="2"/>
    </row>
    <row r="80" spans="2:18" s="1" customFormat="1">
      <c r="B80" s="2"/>
      <c r="E80" s="2"/>
      <c r="F80" s="2"/>
      <c r="G80" s="2"/>
      <c r="H80" s="2"/>
      <c r="I80" s="2"/>
      <c r="J80" s="2"/>
    </row>
    <row r="81" spans="2:10" s="1" customFormat="1" ht="17">
      <c r="B81" s="38"/>
      <c r="C81" s="37"/>
      <c r="D81" s="37"/>
      <c r="E81" s="37"/>
      <c r="F81" s="37"/>
      <c r="G81" s="37"/>
      <c r="H81" s="37"/>
      <c r="I81" s="37"/>
      <c r="J81" s="2"/>
    </row>
    <row r="82" spans="2:10" s="1" customFormat="1">
      <c r="B82" s="2"/>
      <c r="E82" s="2"/>
      <c r="F82" s="2"/>
      <c r="G82" s="2"/>
      <c r="H82" s="2"/>
      <c r="I82" s="2"/>
      <c r="J82" s="2"/>
    </row>
    <row r="83" spans="2:10" s="1" customFormat="1">
      <c r="B83" s="2"/>
      <c r="E83" s="2"/>
      <c r="F83" s="2"/>
      <c r="G83" s="2"/>
      <c r="H83" s="2"/>
      <c r="I83" s="2"/>
      <c r="J83" s="2"/>
    </row>
    <row r="84" spans="2:10" s="1" customFormat="1">
      <c r="B84" s="2"/>
      <c r="E84" s="2"/>
      <c r="F84" s="2"/>
      <c r="G84" s="2"/>
      <c r="H84" s="2"/>
      <c r="I84" s="2"/>
      <c r="J84" s="2"/>
    </row>
    <row r="85" spans="2:10" s="1" customFormat="1">
      <c r="B85" s="2"/>
      <c r="E85" s="2"/>
      <c r="F85" s="2"/>
      <c r="G85" s="2"/>
      <c r="H85" s="2"/>
      <c r="I85" s="2"/>
      <c r="J85" s="2"/>
    </row>
    <row r="86" spans="2:10" s="1" customFormat="1">
      <c r="B86" s="2"/>
      <c r="E86" s="2"/>
      <c r="F86" s="2"/>
      <c r="G86" s="2"/>
      <c r="H86" s="2"/>
      <c r="I86" s="2"/>
      <c r="J86" s="2"/>
    </row>
    <row r="87" spans="2:10" s="1" customFormat="1">
      <c r="B87" s="2"/>
      <c r="E87" s="2"/>
      <c r="F87" s="2"/>
      <c r="G87" s="2"/>
      <c r="H87" s="2"/>
      <c r="I87" s="2"/>
      <c r="J87" s="2"/>
    </row>
    <row r="88" spans="2:10" s="1" customFormat="1">
      <c r="B88" s="2"/>
      <c r="E88" s="2"/>
      <c r="F88" s="2"/>
      <c r="G88" s="2"/>
      <c r="H88" s="2"/>
      <c r="I88" s="2"/>
      <c r="J88" s="2"/>
    </row>
    <row r="89" spans="2:10" s="1" customFormat="1">
      <c r="B89" s="2"/>
      <c r="E89" s="2"/>
      <c r="F89" s="2"/>
      <c r="G89" s="2"/>
      <c r="H89" s="2"/>
      <c r="I89" s="2"/>
      <c r="J89" s="2"/>
    </row>
    <row r="90" spans="2:10" s="1" customFormat="1">
      <c r="B90" s="2"/>
      <c r="E90" s="2"/>
      <c r="F90" s="2"/>
      <c r="G90" s="2"/>
      <c r="H90" s="2"/>
      <c r="I90" s="2"/>
      <c r="J90" s="2"/>
    </row>
  </sheetData>
  <mergeCells count="46">
    <mergeCell ref="B53:C53"/>
    <mergeCell ref="D53:E53"/>
    <mergeCell ref="B54:C54"/>
    <mergeCell ref="D54:E54"/>
    <mergeCell ref="B43:C43"/>
    <mergeCell ref="D43:E43"/>
    <mergeCell ref="B51:C51"/>
    <mergeCell ref="D51:E51"/>
    <mergeCell ref="B52:C52"/>
    <mergeCell ref="D52:E52"/>
    <mergeCell ref="B40:C40"/>
    <mergeCell ref="D40:E40"/>
    <mergeCell ref="B41:C41"/>
    <mergeCell ref="D41:E41"/>
    <mergeCell ref="B42:C42"/>
    <mergeCell ref="D42:E42"/>
    <mergeCell ref="B30:C30"/>
    <mergeCell ref="D30:E30"/>
    <mergeCell ref="B31:C31"/>
    <mergeCell ref="D31:E31"/>
    <mergeCell ref="B32:C32"/>
    <mergeCell ref="D32:E32"/>
    <mergeCell ref="B20:C20"/>
    <mergeCell ref="D20:E20"/>
    <mergeCell ref="B21:C21"/>
    <mergeCell ref="D21:E21"/>
    <mergeCell ref="B29:C29"/>
    <mergeCell ref="D29:E29"/>
    <mergeCell ref="B11:C11"/>
    <mergeCell ref="D11:E11"/>
    <mergeCell ref="B18:C18"/>
    <mergeCell ref="D18:E18"/>
    <mergeCell ref="B19:C19"/>
    <mergeCell ref="D19:E19"/>
    <mergeCell ref="B8:C8"/>
    <mergeCell ref="D8:E8"/>
    <mergeCell ref="B9:C9"/>
    <mergeCell ref="D9:E9"/>
    <mergeCell ref="B10:C10"/>
    <mergeCell ref="D10:E10"/>
    <mergeCell ref="B2:O2"/>
    <mergeCell ref="B3:I3"/>
    <mergeCell ref="B5:C5"/>
    <mergeCell ref="D5:E5"/>
    <mergeCell ref="B6:C6"/>
    <mergeCell ref="D6:E6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F22"/>
  <sheetViews>
    <sheetView zoomScale="50" zoomScaleNormal="74" workbookViewId="0">
      <selection activeCell="L38" sqref="L38"/>
    </sheetView>
  </sheetViews>
  <sheetFormatPr baseColWidth="10" defaultColWidth="8.83203125" defaultRowHeight="17"/>
  <cols>
    <col min="1" max="1" width="2" style="4" customWidth="1"/>
    <col min="2" max="6" width="20.83203125" style="4" customWidth="1"/>
    <col min="7" max="10" width="20.83203125" style="16" customWidth="1"/>
    <col min="11" max="14" width="20.83203125" style="4" customWidth="1"/>
    <col min="15" max="15" width="20" style="4" bestFit="1" customWidth="1"/>
    <col min="16" max="17" width="9" style="4" bestFit="1" customWidth="1"/>
    <col min="18" max="21" width="8.83203125" style="4"/>
    <col min="22" max="22" width="12.83203125" style="4" bestFit="1" customWidth="1"/>
    <col min="23" max="25" width="8.83203125" style="4"/>
    <col min="26" max="29" width="9" style="4" bestFit="1" customWidth="1"/>
    <col min="30" max="30" width="8.83203125" style="6"/>
    <col min="31" max="31" width="9" style="6" bestFit="1" customWidth="1"/>
    <col min="32" max="32" width="8.83203125" style="6"/>
    <col min="33" max="16384" width="8.83203125" style="4"/>
  </cols>
  <sheetData>
    <row r="2" spans="2:32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U2" s="4" t="s">
        <v>1</v>
      </c>
      <c r="V2" s="5">
        <v>1.1574074074074101E-5</v>
      </c>
    </row>
    <row r="3" spans="2:32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7" t="s">
        <v>13</v>
      </c>
      <c r="N3" s="7" t="s">
        <v>14</v>
      </c>
      <c r="AB3" s="4" t="s">
        <v>15</v>
      </c>
    </row>
    <row r="4" spans="2:32">
      <c r="B4" s="10">
        <v>1</v>
      </c>
      <c r="C4" s="11" t="s">
        <v>16</v>
      </c>
      <c r="D4" s="10">
        <v>60</v>
      </c>
      <c r="E4" s="10">
        <v>1180</v>
      </c>
      <c r="F4" s="10" t="s">
        <v>17</v>
      </c>
      <c r="G4" s="12">
        <v>227.7</v>
      </c>
      <c r="H4" s="12">
        <v>64.349999999999994</v>
      </c>
      <c r="I4" s="12">
        <v>64.349999999999994</v>
      </c>
      <c r="J4" s="12">
        <v>147.30000000000001</v>
      </c>
      <c r="K4" s="13">
        <v>1.0744212962963001E-3</v>
      </c>
      <c r="L4" s="14">
        <f>(K4/$V$2)/($K$4/$V$2)*100</f>
        <v>100</v>
      </c>
      <c r="M4" s="12">
        <f t="shared" ref="M4:M16" si="0">$L$4-L4</f>
        <v>0</v>
      </c>
      <c r="N4" s="15">
        <f t="shared" ref="N4:N17" si="1">M4/$L$4</f>
        <v>0</v>
      </c>
      <c r="P4" s="4">
        <v>1</v>
      </c>
      <c r="Q4" s="16">
        <f t="shared" ref="Q4:Q17" si="2">ABS(M4)</f>
        <v>0</v>
      </c>
      <c r="Z4" s="4">
        <v>20</v>
      </c>
      <c r="AA4" s="4">
        <v>0.26</v>
      </c>
      <c r="AB4" s="17">
        <f>AA4/4</f>
        <v>6.5000000000000002E-2</v>
      </c>
      <c r="AC4" s="4">
        <f>AA4*10/20</f>
        <v>0.13</v>
      </c>
      <c r="AD4" s="6" t="s">
        <v>18</v>
      </c>
      <c r="AE4" s="18">
        <f>AA4*15/20</f>
        <v>0.19500000000000001</v>
      </c>
      <c r="AF4" s="6" t="s">
        <v>19</v>
      </c>
    </row>
    <row r="5" spans="2:32">
      <c r="B5" s="30">
        <v>2</v>
      </c>
      <c r="C5" s="19" t="s">
        <v>20</v>
      </c>
      <c r="D5" s="30">
        <v>60</v>
      </c>
      <c r="E5" s="3">
        <v>1200</v>
      </c>
      <c r="F5" s="30" t="s">
        <v>49</v>
      </c>
      <c r="G5" s="20">
        <v>227.2</v>
      </c>
      <c r="H5" s="31">
        <v>64.260000000000005</v>
      </c>
      <c r="I5" s="20">
        <v>64.260000000000005</v>
      </c>
      <c r="J5" s="31">
        <v>147</v>
      </c>
      <c r="K5" s="21">
        <v>1.07719907407407E-3</v>
      </c>
      <c r="L5" s="32">
        <f>(K5/$V$2)/($K$4/$V$2)*100</f>
        <v>100.25853711084707</v>
      </c>
      <c r="M5" s="20">
        <f t="shared" si="0"/>
        <v>-0.25853711084707243</v>
      </c>
      <c r="N5" s="33">
        <f t="shared" si="1"/>
        <v>-2.5853711084707241E-3</v>
      </c>
      <c r="P5" s="4">
        <v>2</v>
      </c>
      <c r="Q5" s="16">
        <f t="shared" si="2"/>
        <v>0.25853711084707243</v>
      </c>
      <c r="Z5" s="4">
        <v>40</v>
      </c>
      <c r="AA5" s="4">
        <v>0.54</v>
      </c>
      <c r="AB5" s="17">
        <f>AA5/8</f>
        <v>6.7500000000000004E-2</v>
      </c>
      <c r="AC5" s="16">
        <f>AA5*25/40</f>
        <v>0.33750000000000002</v>
      </c>
      <c r="AD5" s="6" t="s">
        <v>21</v>
      </c>
      <c r="AE5" s="18">
        <f>AA5*30/40</f>
        <v>0.40500000000000008</v>
      </c>
      <c r="AF5" s="6" t="s">
        <v>22</v>
      </c>
    </row>
    <row r="6" spans="2:32">
      <c r="B6" s="30">
        <v>3</v>
      </c>
      <c r="C6" s="19" t="s">
        <v>23</v>
      </c>
      <c r="D6" s="30">
        <v>60</v>
      </c>
      <c r="E6" s="3">
        <v>1220</v>
      </c>
      <c r="F6" s="30" t="s">
        <v>49</v>
      </c>
      <c r="G6" s="20">
        <v>226.6</v>
      </c>
      <c r="H6" s="31">
        <v>64.19</v>
      </c>
      <c r="I6" s="20">
        <v>64.19</v>
      </c>
      <c r="J6" s="31">
        <v>146.6</v>
      </c>
      <c r="K6" s="21">
        <v>1.0802083333333299E-3</v>
      </c>
      <c r="L6" s="32">
        <f t="shared" ref="L6:L11" si="3">(K6/$V$2)/($K$4/$V$2)*100</f>
        <v>100.53861898093221</v>
      </c>
      <c r="M6" s="20">
        <f t="shared" si="0"/>
        <v>-0.53861898093221328</v>
      </c>
      <c r="N6" s="33">
        <f t="shared" si="1"/>
        <v>-5.3861898093221332E-3</v>
      </c>
      <c r="O6" s="22"/>
      <c r="P6" s="4">
        <v>3</v>
      </c>
      <c r="Q6" s="16">
        <f t="shared" si="2"/>
        <v>0.53861898093221328</v>
      </c>
      <c r="Z6" s="4">
        <v>60</v>
      </c>
      <c r="AA6" s="4">
        <v>0.82</v>
      </c>
      <c r="AB6" s="17">
        <f>AA6/12</f>
        <v>6.8333333333333329E-2</v>
      </c>
      <c r="AC6" s="16">
        <f>AA6*55/60</f>
        <v>0.75166666666666659</v>
      </c>
      <c r="AD6" s="6" t="s">
        <v>24</v>
      </c>
      <c r="AE6" s="18">
        <f>AA6*45/60</f>
        <v>0.61499999999999999</v>
      </c>
      <c r="AF6" s="6" t="s">
        <v>25</v>
      </c>
    </row>
    <row r="7" spans="2:32">
      <c r="B7" s="30">
        <v>4</v>
      </c>
      <c r="C7" s="19" t="s">
        <v>26</v>
      </c>
      <c r="D7" s="30">
        <v>60</v>
      </c>
      <c r="E7" s="3">
        <v>1240</v>
      </c>
      <c r="F7" s="30" t="s">
        <v>49</v>
      </c>
      <c r="G7" s="20">
        <v>226</v>
      </c>
      <c r="H7" s="31">
        <v>64.05</v>
      </c>
      <c r="I7" s="20">
        <v>64.05</v>
      </c>
      <c r="J7" s="31">
        <v>146.4</v>
      </c>
      <c r="K7" s="21">
        <v>1.08321759259259E-3</v>
      </c>
      <c r="L7" s="32">
        <f t="shared" si="3"/>
        <v>100.81870085101741</v>
      </c>
      <c r="M7" s="20">
        <f t="shared" si="0"/>
        <v>-0.81870085101741097</v>
      </c>
      <c r="N7" s="33">
        <f t="shared" si="1"/>
        <v>-8.1870085101741104E-3</v>
      </c>
      <c r="O7" s="22"/>
      <c r="P7" s="4">
        <v>4</v>
      </c>
      <c r="Q7" s="16">
        <f t="shared" si="2"/>
        <v>0.81870085101741097</v>
      </c>
      <c r="Z7" s="4">
        <v>80</v>
      </c>
      <c r="AA7" s="4">
        <v>1.1100000000000001</v>
      </c>
      <c r="AB7" s="17">
        <f>AA7/16</f>
        <v>6.9375000000000006E-2</v>
      </c>
    </row>
    <row r="8" spans="2:32">
      <c r="B8" s="30">
        <v>5</v>
      </c>
      <c r="C8" s="19" t="s">
        <v>27</v>
      </c>
      <c r="D8" s="30">
        <v>60</v>
      </c>
      <c r="E8" s="3">
        <v>1260</v>
      </c>
      <c r="F8" s="30" t="s">
        <v>17</v>
      </c>
      <c r="G8" s="20">
        <v>225.5</v>
      </c>
      <c r="H8" s="31">
        <v>63.9</v>
      </c>
      <c r="I8" s="20">
        <v>63.9</v>
      </c>
      <c r="J8" s="31">
        <v>145.9</v>
      </c>
      <c r="K8" s="21">
        <v>1.0863425925925899E-3</v>
      </c>
      <c r="L8" s="32">
        <f t="shared" si="3"/>
        <v>101.10955510072115</v>
      </c>
      <c r="M8" s="20">
        <f t="shared" si="0"/>
        <v>-1.1095551007211526</v>
      </c>
      <c r="N8" s="33">
        <f t="shared" si="1"/>
        <v>-1.1095551007211525E-2</v>
      </c>
      <c r="O8" s="22"/>
      <c r="P8" s="4">
        <v>5</v>
      </c>
      <c r="Q8" s="16">
        <f t="shared" si="2"/>
        <v>1.1095551007211526</v>
      </c>
      <c r="Z8" s="4">
        <v>100</v>
      </c>
      <c r="AA8" s="4">
        <v>1.38</v>
      </c>
      <c r="AB8" s="17">
        <f>AA8/20</f>
        <v>6.8999999999999992E-2</v>
      </c>
    </row>
    <row r="9" spans="2:32">
      <c r="B9" s="30">
        <v>6</v>
      </c>
      <c r="C9" s="19" t="s">
        <v>28</v>
      </c>
      <c r="D9" s="30">
        <v>60</v>
      </c>
      <c r="E9" s="3">
        <v>1280</v>
      </c>
      <c r="F9" s="30" t="s">
        <v>49</v>
      </c>
      <c r="G9" s="20">
        <v>224.9</v>
      </c>
      <c r="H9" s="31">
        <v>63.8</v>
      </c>
      <c r="I9" s="20">
        <v>63.8</v>
      </c>
      <c r="J9" s="31">
        <v>145.6</v>
      </c>
      <c r="K9" s="21">
        <v>1.08923611111111E-3</v>
      </c>
      <c r="L9" s="32">
        <f t="shared" si="3"/>
        <v>101.37886459118772</v>
      </c>
      <c r="M9" s="20">
        <f t="shared" si="0"/>
        <v>-1.3788645911877211</v>
      </c>
      <c r="N9" s="33">
        <f t="shared" si="1"/>
        <v>-1.3788645911877211E-2</v>
      </c>
      <c r="O9" s="22"/>
      <c r="P9" s="4">
        <v>6</v>
      </c>
      <c r="Q9" s="16">
        <f t="shared" si="2"/>
        <v>1.3788645911877211</v>
      </c>
      <c r="Z9" s="4">
        <v>120</v>
      </c>
      <c r="AA9" s="4">
        <v>1.65</v>
      </c>
      <c r="AB9" s="17">
        <f>AA9/24</f>
        <v>6.8749999999999992E-2</v>
      </c>
    </row>
    <row r="10" spans="2:32">
      <c r="B10" s="30">
        <v>7</v>
      </c>
      <c r="C10" s="19" t="s">
        <v>29</v>
      </c>
      <c r="D10" s="30">
        <v>60</v>
      </c>
      <c r="E10" s="3">
        <v>1300</v>
      </c>
      <c r="F10" s="30" t="s">
        <v>17</v>
      </c>
      <c r="G10" s="20">
        <v>224.3</v>
      </c>
      <c r="H10" s="31">
        <v>63.68</v>
      </c>
      <c r="I10" s="20">
        <v>63.68</v>
      </c>
      <c r="J10" s="31">
        <v>145.30000000000001</v>
      </c>
      <c r="K10" s="21">
        <v>1.09212962962963E-3</v>
      </c>
      <c r="L10" s="32">
        <f t="shared" si="3"/>
        <v>101.64817408165432</v>
      </c>
      <c r="M10" s="20">
        <f t="shared" si="0"/>
        <v>-1.648174081654318</v>
      </c>
      <c r="N10" s="33">
        <f t="shared" si="1"/>
        <v>-1.6481740816543178E-2</v>
      </c>
      <c r="O10" s="22"/>
      <c r="P10" s="4">
        <v>7</v>
      </c>
      <c r="Q10" s="16">
        <f t="shared" si="2"/>
        <v>1.648174081654318</v>
      </c>
    </row>
    <row r="11" spans="2:32">
      <c r="B11" s="30">
        <v>8</v>
      </c>
      <c r="C11" s="19" t="s">
        <v>30</v>
      </c>
      <c r="D11" s="30">
        <v>50</v>
      </c>
      <c r="E11" s="3">
        <v>1180</v>
      </c>
      <c r="F11" s="30" t="s">
        <v>17</v>
      </c>
      <c r="G11" s="20">
        <v>227.8</v>
      </c>
      <c r="H11" s="31">
        <v>64.510000000000005</v>
      </c>
      <c r="I11" s="20">
        <v>64.510000000000005</v>
      </c>
      <c r="J11" s="31">
        <v>147.69999999999999</v>
      </c>
      <c r="K11" s="21">
        <v>1.0718749999999999E-3</v>
      </c>
      <c r="L11" s="32">
        <f t="shared" si="3"/>
        <v>99.763007648389177</v>
      </c>
      <c r="M11" s="20">
        <f t="shared" si="0"/>
        <v>0.23699235161082299</v>
      </c>
      <c r="N11" s="33">
        <f t="shared" si="1"/>
        <v>2.3699235161082298E-3</v>
      </c>
      <c r="P11" s="4">
        <v>1</v>
      </c>
      <c r="Q11" s="16">
        <f>-(M11)+$M$11</f>
        <v>0</v>
      </c>
    </row>
    <row r="12" spans="2:32">
      <c r="B12" s="10">
        <v>9</v>
      </c>
      <c r="C12" s="11" t="s">
        <v>16</v>
      </c>
      <c r="D12" s="10">
        <v>60</v>
      </c>
      <c r="E12" s="10">
        <v>1180</v>
      </c>
      <c r="F12" s="10" t="s">
        <v>17</v>
      </c>
      <c r="G12" s="12">
        <v>227.7</v>
      </c>
      <c r="H12" s="12">
        <v>64.349999999999994</v>
      </c>
      <c r="I12" s="12">
        <v>64.349999999999994</v>
      </c>
      <c r="J12" s="12">
        <v>147.30000000000001</v>
      </c>
      <c r="K12" s="13">
        <v>1.0744212962963001E-3</v>
      </c>
      <c r="L12" s="14">
        <f t="shared" ref="L12:L17" si="4">(K12/$V$2)/($K$4/$V$2)*100</f>
        <v>100</v>
      </c>
      <c r="M12" s="12">
        <f t="shared" si="0"/>
        <v>0</v>
      </c>
      <c r="N12" s="15">
        <f t="shared" si="1"/>
        <v>0</v>
      </c>
      <c r="P12" s="4">
        <v>2</v>
      </c>
      <c r="Q12" s="16">
        <f>-(M12)+$M$11</f>
        <v>0.23699235161082299</v>
      </c>
    </row>
    <row r="13" spans="2:32">
      <c r="B13" s="30">
        <v>10</v>
      </c>
      <c r="C13" s="19" t="s">
        <v>31</v>
      </c>
      <c r="D13" s="30">
        <v>70</v>
      </c>
      <c r="E13" s="3">
        <v>1180</v>
      </c>
      <c r="F13" s="30" t="s">
        <v>17</v>
      </c>
      <c r="G13" s="20">
        <v>227.6</v>
      </c>
      <c r="H13" s="31">
        <v>64.37</v>
      </c>
      <c r="I13" s="20">
        <v>64.37</v>
      </c>
      <c r="J13" s="31">
        <v>146.9</v>
      </c>
      <c r="K13" s="21">
        <v>1.0767361111111099E-3</v>
      </c>
      <c r="L13" s="32">
        <f t="shared" si="4"/>
        <v>100.21544759237271</v>
      </c>
      <c r="M13" s="20">
        <f>$L$4-L13</f>
        <v>-0.21544759237271194</v>
      </c>
      <c r="N13" s="33">
        <f t="shared" si="1"/>
        <v>-2.1544759237271194E-3</v>
      </c>
      <c r="P13" s="4">
        <v>3</v>
      </c>
      <c r="Q13" s="16">
        <f>-(M13)+$M$11</f>
        <v>0.45243994398353493</v>
      </c>
    </row>
    <row r="14" spans="2:32">
      <c r="B14" s="30">
        <v>11</v>
      </c>
      <c r="C14" s="19" t="s">
        <v>32</v>
      </c>
      <c r="D14" s="30">
        <v>80</v>
      </c>
      <c r="E14" s="3">
        <v>1180</v>
      </c>
      <c r="F14" s="30" t="s">
        <v>17</v>
      </c>
      <c r="G14" s="20">
        <v>227.5</v>
      </c>
      <c r="H14" s="31">
        <v>64.2</v>
      </c>
      <c r="I14" s="20">
        <v>64.2</v>
      </c>
      <c r="J14" s="31">
        <v>146.80000000000001</v>
      </c>
      <c r="K14" s="21">
        <v>1.0790509259259299E-3</v>
      </c>
      <c r="L14" s="32">
        <f t="shared" si="4"/>
        <v>100.43089518474633</v>
      </c>
      <c r="M14" s="20">
        <f>$L$4-L14</f>
        <v>-0.43089518474633337</v>
      </c>
      <c r="N14" s="33">
        <f t="shared" si="1"/>
        <v>-4.308951847463334E-3</v>
      </c>
      <c r="P14" s="4">
        <v>4</v>
      </c>
      <c r="Q14" s="16">
        <f>-(M14)+$M$11</f>
        <v>0.66788753635715636</v>
      </c>
    </row>
    <row r="15" spans="2:32">
      <c r="B15" s="10">
        <v>12</v>
      </c>
      <c r="C15" s="11" t="s">
        <v>16</v>
      </c>
      <c r="D15" s="10">
        <v>60</v>
      </c>
      <c r="E15" s="10">
        <v>1180</v>
      </c>
      <c r="F15" s="10" t="s">
        <v>17</v>
      </c>
      <c r="G15" s="12">
        <v>227.7</v>
      </c>
      <c r="H15" s="12">
        <v>64.349999999999994</v>
      </c>
      <c r="I15" s="12">
        <v>64.349999999999994</v>
      </c>
      <c r="J15" s="12">
        <v>147.19999999999999</v>
      </c>
      <c r="K15" s="13">
        <v>1.0744212962963001E-3</v>
      </c>
      <c r="L15" s="14">
        <f t="shared" si="4"/>
        <v>100</v>
      </c>
      <c r="M15" s="12">
        <f t="shared" si="0"/>
        <v>0</v>
      </c>
      <c r="N15" s="15">
        <f t="shared" si="1"/>
        <v>0</v>
      </c>
      <c r="P15" s="4">
        <v>1</v>
      </c>
      <c r="Q15" s="16">
        <f t="shared" si="2"/>
        <v>0</v>
      </c>
      <c r="AA15" s="16"/>
    </row>
    <row r="16" spans="2:32">
      <c r="B16" s="30">
        <v>13</v>
      </c>
      <c r="C16" s="19" t="s">
        <v>41</v>
      </c>
      <c r="D16" s="30">
        <v>60</v>
      </c>
      <c r="E16" s="3">
        <v>1180</v>
      </c>
      <c r="F16" s="34" t="s">
        <v>39</v>
      </c>
      <c r="G16" s="20">
        <v>225.3</v>
      </c>
      <c r="H16" s="31">
        <v>64.38</v>
      </c>
      <c r="I16" s="20">
        <v>64.38</v>
      </c>
      <c r="J16" s="31">
        <v>147.19999999999999</v>
      </c>
      <c r="K16" s="21">
        <f>K15*1.0048</f>
        <v>1.0795785185185223E-3</v>
      </c>
      <c r="L16" s="32">
        <f t="shared" si="4"/>
        <v>100.47999999999999</v>
      </c>
      <c r="M16" s="20">
        <f t="shared" si="0"/>
        <v>-0.47999999999998977</v>
      </c>
      <c r="N16" s="33">
        <f t="shared" si="1"/>
        <v>-4.7999999999998981E-3</v>
      </c>
      <c r="P16" s="4">
        <v>2</v>
      </c>
      <c r="Q16" s="16">
        <f t="shared" si="2"/>
        <v>0.47999999999998977</v>
      </c>
    </row>
    <row r="17" spans="2:27">
      <c r="B17" s="30">
        <v>14</v>
      </c>
      <c r="C17" s="19" t="s">
        <v>42</v>
      </c>
      <c r="D17" s="30">
        <v>60</v>
      </c>
      <c r="E17" s="3">
        <v>1180</v>
      </c>
      <c r="F17" s="34" t="s">
        <v>40</v>
      </c>
      <c r="G17" s="20">
        <v>222.8</v>
      </c>
      <c r="H17" s="31">
        <v>64.36</v>
      </c>
      <c r="I17" s="20">
        <v>64.36</v>
      </c>
      <c r="J17" s="31">
        <v>147.19999999999999</v>
      </c>
      <c r="K17" s="21">
        <f>K15*1.01008</f>
        <v>1.085251462962967E-3</v>
      </c>
      <c r="L17" s="32">
        <f t="shared" si="4"/>
        <v>101.00800000000004</v>
      </c>
      <c r="M17" s="20">
        <f>$L$4-L17</f>
        <v>-1.0080000000000382</v>
      </c>
      <c r="N17" s="33">
        <f t="shared" si="1"/>
        <v>-1.0080000000000382E-2</v>
      </c>
      <c r="P17" s="4">
        <v>3</v>
      </c>
      <c r="Q17" s="16">
        <f t="shared" si="2"/>
        <v>1.0080000000000382</v>
      </c>
      <c r="AA17" s="16"/>
    </row>
    <row r="18" spans="2:27">
      <c r="B18" s="30">
        <v>15</v>
      </c>
      <c r="C18" s="19" t="s">
        <v>43</v>
      </c>
      <c r="D18" s="30">
        <v>60</v>
      </c>
      <c r="E18" s="3">
        <v>1180</v>
      </c>
      <c r="F18" s="34" t="s">
        <v>44</v>
      </c>
      <c r="G18" s="20">
        <v>222.8</v>
      </c>
      <c r="H18" s="31">
        <v>64.36</v>
      </c>
      <c r="I18" s="20">
        <v>64.36</v>
      </c>
      <c r="J18" s="31">
        <v>147.19999999999999</v>
      </c>
      <c r="K18" s="21">
        <f>K15*1.015876</f>
        <v>1.0914788087963002E-3</v>
      </c>
      <c r="L18" s="32">
        <f t="shared" ref="L18:L21" si="5">(K18/$V$2)/($K$4/$V$2)*100</f>
        <v>101.58759999999999</v>
      </c>
      <c r="M18" s="20">
        <f t="shared" ref="M18:M21" si="6">$L$4-L18</f>
        <v>-1.5875999999999948</v>
      </c>
      <c r="N18" s="33">
        <f t="shared" ref="N18:N21" si="7">M18/$L$4</f>
        <v>-1.5875999999999949E-2</v>
      </c>
      <c r="P18" s="4">
        <v>4</v>
      </c>
      <c r="Q18" s="16">
        <f>ABS(M18)</f>
        <v>1.5875999999999948</v>
      </c>
    </row>
    <row r="19" spans="2:27">
      <c r="B19" s="10">
        <v>16</v>
      </c>
      <c r="C19" s="11" t="s">
        <v>16</v>
      </c>
      <c r="D19" s="10">
        <v>60</v>
      </c>
      <c r="E19" s="10">
        <v>1180</v>
      </c>
      <c r="F19" s="10" t="s">
        <v>17</v>
      </c>
      <c r="G19" s="12">
        <v>227.7</v>
      </c>
      <c r="H19" s="12">
        <v>64.349999999999994</v>
      </c>
      <c r="I19" s="12">
        <v>64.349999999999994</v>
      </c>
      <c r="J19" s="12">
        <v>147.19999999999999</v>
      </c>
      <c r="K19" s="13">
        <v>1.0744212962963001E-3</v>
      </c>
      <c r="L19" s="14">
        <f t="shared" si="5"/>
        <v>100</v>
      </c>
      <c r="M19" s="12">
        <f t="shared" si="6"/>
        <v>0</v>
      </c>
      <c r="N19" s="15">
        <f t="shared" si="7"/>
        <v>0</v>
      </c>
      <c r="P19" s="4">
        <v>1</v>
      </c>
      <c r="Q19" s="16">
        <f>ABS(M19)</f>
        <v>0</v>
      </c>
    </row>
    <row r="20" spans="2:27">
      <c r="B20" s="30">
        <v>17</v>
      </c>
      <c r="C20" s="19" t="s">
        <v>45</v>
      </c>
      <c r="D20" s="30">
        <v>60</v>
      </c>
      <c r="E20" s="3">
        <v>1180</v>
      </c>
      <c r="F20" s="34" t="s">
        <v>46</v>
      </c>
      <c r="G20" s="20">
        <v>225.3</v>
      </c>
      <c r="H20" s="31">
        <v>64.38</v>
      </c>
      <c r="I20" s="20">
        <v>64.38</v>
      </c>
      <c r="J20" s="31">
        <v>147.19999999999999</v>
      </c>
      <c r="K20" s="21">
        <f>K19*1.0069</f>
        <v>1.0818348032407444E-3</v>
      </c>
      <c r="L20" s="32">
        <f t="shared" si="5"/>
        <v>100.69</v>
      </c>
      <c r="M20" s="20">
        <f t="shared" si="6"/>
        <v>-0.68999999999999773</v>
      </c>
      <c r="N20" s="33">
        <f t="shared" si="7"/>
        <v>-6.8999999999999773E-3</v>
      </c>
      <c r="P20" s="4">
        <v>2</v>
      </c>
      <c r="Q20" s="16">
        <f>ABS(M20)</f>
        <v>0.68999999999999773</v>
      </c>
    </row>
    <row r="21" spans="2:27">
      <c r="B21" s="30">
        <v>18</v>
      </c>
      <c r="C21" s="19" t="s">
        <v>47</v>
      </c>
      <c r="D21" s="30">
        <v>60</v>
      </c>
      <c r="E21" s="3">
        <v>1180</v>
      </c>
      <c r="F21" s="34" t="s">
        <v>48</v>
      </c>
      <c r="G21" s="20">
        <v>222.8</v>
      </c>
      <c r="H21" s="31">
        <v>64.36</v>
      </c>
      <c r="I21" s="20">
        <v>64.36</v>
      </c>
      <c r="J21" s="31">
        <v>147.19999999999999</v>
      </c>
      <c r="K21" s="21">
        <f>K19*1.0146</f>
        <v>1.0901078472222261E-3</v>
      </c>
      <c r="L21" s="32">
        <f t="shared" si="5"/>
        <v>101.46000000000002</v>
      </c>
      <c r="M21" s="20">
        <f t="shared" si="6"/>
        <v>-1.4600000000000222</v>
      </c>
      <c r="N21" s="33">
        <f t="shared" si="7"/>
        <v>-1.4600000000000222E-2</v>
      </c>
      <c r="P21" s="4">
        <v>3</v>
      </c>
      <c r="Q21" s="16">
        <f>ABS(M21)</f>
        <v>1.4600000000000222</v>
      </c>
    </row>
    <row r="22" spans="2:27">
      <c r="B22" s="23"/>
      <c r="C22" s="24"/>
      <c r="D22" s="23"/>
      <c r="E22" s="23"/>
      <c r="F22" s="25"/>
      <c r="G22" s="26"/>
      <c r="H22" s="26"/>
      <c r="I22" s="26"/>
      <c r="J22" s="26"/>
      <c r="K22" s="27"/>
      <c r="L22" s="28"/>
      <c r="M22" s="26"/>
      <c r="N22" s="29"/>
    </row>
  </sheetData>
  <mergeCells count="1">
    <mergeCell ref="B2:N2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35</vt:i4>
      </vt:variant>
    </vt:vector>
  </HeadingPairs>
  <TitlesOfParts>
    <vt:vector size="43" baseType="lpstr">
      <vt:lpstr>R1-SIC</vt:lpstr>
      <vt:lpstr>R2-ZIC</vt:lpstr>
      <vt:lpstr>R3-GIC</vt:lpstr>
      <vt:lpstr>R4-STC</vt:lpstr>
      <vt:lpstr>R5-NSP</vt:lpstr>
      <vt:lpstr>R6-WUHAN</vt:lpstr>
      <vt:lpstr>R7-STC</vt:lpstr>
      <vt:lpstr>平衡影响值</vt:lpstr>
      <vt:lpstr>'R2-ZIC'!bbb</vt:lpstr>
      <vt:lpstr>'R3-GIC'!bbb</vt:lpstr>
      <vt:lpstr>'R4-STC'!bbb</vt:lpstr>
      <vt:lpstr>'R5-NSP'!bbb</vt:lpstr>
      <vt:lpstr>'R6-WUHAN'!bbb</vt:lpstr>
      <vt:lpstr>'R7-STC'!bbb</vt:lpstr>
      <vt:lpstr>bbb</vt:lpstr>
      <vt:lpstr>'R1-SIC'!Beg_Bal</vt:lpstr>
      <vt:lpstr>'R2-ZIC'!Beg_Bal</vt:lpstr>
      <vt:lpstr>'R3-GIC'!Beg_Bal</vt:lpstr>
      <vt:lpstr>'R4-STC'!Beg_Bal</vt:lpstr>
      <vt:lpstr>'R5-NSP'!Beg_Bal</vt:lpstr>
      <vt:lpstr>'R6-WUHAN'!Beg_Bal</vt:lpstr>
      <vt:lpstr>'R7-STC'!Beg_Bal</vt:lpstr>
      <vt:lpstr>'R1-SIC'!Extra_Pay</vt:lpstr>
      <vt:lpstr>'R2-ZIC'!Extra_Pay</vt:lpstr>
      <vt:lpstr>'R3-GIC'!Extra_Pay</vt:lpstr>
      <vt:lpstr>'R4-STC'!Extra_Pay</vt:lpstr>
      <vt:lpstr>'R5-NSP'!Extra_Pay</vt:lpstr>
      <vt:lpstr>'R6-WUHAN'!Extra_Pay</vt:lpstr>
      <vt:lpstr>'R7-STC'!Extra_Pay</vt:lpstr>
      <vt:lpstr>'R1-SIC'!Int</vt:lpstr>
      <vt:lpstr>'R2-ZIC'!Int</vt:lpstr>
      <vt:lpstr>'R3-GIC'!Int</vt:lpstr>
      <vt:lpstr>'R4-STC'!Int</vt:lpstr>
      <vt:lpstr>'R5-NSP'!Int</vt:lpstr>
      <vt:lpstr>'R6-WUHAN'!Int</vt:lpstr>
      <vt:lpstr>'R7-STC'!Int</vt:lpstr>
      <vt:lpstr>'R1-SIC'!Print_Area</vt:lpstr>
      <vt:lpstr>'R2-ZIC'!Print_Area</vt:lpstr>
      <vt:lpstr>'R3-GIC'!Print_Area</vt:lpstr>
      <vt:lpstr>'R4-STC'!Print_Area</vt:lpstr>
      <vt:lpstr>'R5-NSP'!Print_Area</vt:lpstr>
      <vt:lpstr>'R6-WUHAN'!Print_Area</vt:lpstr>
      <vt:lpstr>'R7-STC'!Print_Area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Wang</cp:lastModifiedBy>
  <dcterms:created xsi:type="dcterms:W3CDTF">2006-09-16T00:00:00Z</dcterms:created>
  <dcterms:modified xsi:type="dcterms:W3CDTF">2018-10-28T08:53:57Z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