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410"/>
  <workbookPr/>
  <mc:AlternateContent xmlns:mc="http://schemas.openxmlformats.org/markup-compatibility/2006">
    <mc:Choice Requires="x15">
      <x15ac:absPath xmlns:x15ac="http://schemas.microsoft.com/office/spreadsheetml/2010/11/ac" url="/Users/wangheping/Library/Containers/com.tencent.Foxmail/Data/Library/Foxmail/Profiles/wangheping@ctcc.com.cn/Mail/2/19/7726942253653084243.attachment/"/>
    </mc:Choice>
  </mc:AlternateContent>
  <bookViews>
    <workbookView xWindow="860" yWindow="460" windowWidth="24740" windowHeight="15540" activeTab="4"/>
  </bookViews>
  <sheets>
    <sheet name="平衡影响值" sheetId="1" r:id="rId1"/>
    <sheet name="R1-ZIC" sheetId="11" r:id="rId2"/>
    <sheet name="R2-GIC" sheetId="13" r:id="rId3"/>
    <sheet name="R3-JCMC" sheetId="14" r:id="rId4"/>
    <sheet name="R4-STC" sheetId="16" r:id="rId5"/>
  </sheets>
  <definedNames>
    <definedName name="_xlnm._FilterDatabase" localSheetId="4" hidden="1">'R4-STC'!$A$24:$AL$43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0" i="16" l="1"/>
  <c r="F19" i="16"/>
  <c r="F18" i="16"/>
  <c r="F17" i="16"/>
  <c r="F16" i="16"/>
  <c r="F15" i="16"/>
  <c r="F14" i="16"/>
  <c r="F13" i="16"/>
  <c r="F12" i="16"/>
  <c r="F11" i="16"/>
  <c r="F10" i="16"/>
  <c r="F9" i="16"/>
  <c r="F8" i="16"/>
  <c r="F7" i="16"/>
  <c r="F6" i="16"/>
  <c r="F5" i="16"/>
  <c r="F4" i="16"/>
  <c r="F3" i="16"/>
  <c r="C56" i="16"/>
  <c r="F59" i="16"/>
  <c r="X33" i="16"/>
  <c r="G33" i="16"/>
  <c r="J33" i="16"/>
  <c r="K33" i="16"/>
  <c r="N33" i="16"/>
  <c r="O33" i="16"/>
  <c r="R33" i="16"/>
  <c r="S33" i="16"/>
  <c r="V33" i="16"/>
  <c r="W33" i="16"/>
  <c r="C33" i="16"/>
  <c r="X35" i="16"/>
  <c r="G35" i="16"/>
  <c r="J35" i="16"/>
  <c r="K35" i="16"/>
  <c r="N35" i="16"/>
  <c r="O35" i="16"/>
  <c r="R35" i="16"/>
  <c r="S35" i="16"/>
  <c r="V35" i="16"/>
  <c r="W35" i="16"/>
  <c r="C35" i="16"/>
  <c r="X30" i="16"/>
  <c r="G30" i="16"/>
  <c r="J30" i="16"/>
  <c r="K30" i="16"/>
  <c r="N30" i="16"/>
  <c r="O30" i="16"/>
  <c r="R30" i="16"/>
  <c r="S30" i="16"/>
  <c r="V30" i="16"/>
  <c r="W30" i="16"/>
  <c r="C30" i="16"/>
  <c r="X31" i="16"/>
  <c r="G31" i="16"/>
  <c r="J31" i="16"/>
  <c r="K31" i="16"/>
  <c r="N31" i="16"/>
  <c r="O31" i="16"/>
  <c r="R31" i="16"/>
  <c r="S31" i="16"/>
  <c r="V31" i="16"/>
  <c r="W31" i="16"/>
  <c r="C31" i="16"/>
  <c r="X32" i="16"/>
  <c r="G32" i="16"/>
  <c r="J32" i="16"/>
  <c r="K32" i="16"/>
  <c r="N32" i="16"/>
  <c r="O32" i="16"/>
  <c r="R32" i="16"/>
  <c r="S32" i="16"/>
  <c r="V32" i="16"/>
  <c r="W32" i="16"/>
  <c r="C32" i="16"/>
  <c r="X29" i="16"/>
  <c r="G29" i="16"/>
  <c r="J29" i="16"/>
  <c r="K29" i="16"/>
  <c r="N29" i="16"/>
  <c r="O29" i="16"/>
  <c r="R29" i="16"/>
  <c r="S29" i="16"/>
  <c r="V29" i="16"/>
  <c r="W29" i="16"/>
  <c r="C29" i="16"/>
  <c r="X42" i="16"/>
  <c r="G42" i="16"/>
  <c r="J42" i="16"/>
  <c r="K42" i="16"/>
  <c r="N42" i="16"/>
  <c r="O42" i="16"/>
  <c r="R42" i="16"/>
  <c r="S42" i="16"/>
  <c r="V42" i="16"/>
  <c r="W42" i="16"/>
  <c r="C42" i="16"/>
  <c r="X41" i="16"/>
  <c r="G41" i="16"/>
  <c r="J41" i="16"/>
  <c r="K41" i="16"/>
  <c r="N41" i="16"/>
  <c r="O41" i="16"/>
  <c r="R41" i="16"/>
  <c r="S41" i="16"/>
  <c r="V41" i="16"/>
  <c r="W41" i="16"/>
  <c r="C41" i="16"/>
  <c r="X40" i="16"/>
  <c r="G40" i="16"/>
  <c r="J40" i="16"/>
  <c r="K40" i="16"/>
  <c r="N40" i="16"/>
  <c r="O40" i="16"/>
  <c r="R40" i="16"/>
  <c r="S40" i="16"/>
  <c r="V40" i="16"/>
  <c r="W40" i="16"/>
  <c r="C40" i="16"/>
  <c r="X37" i="16"/>
  <c r="G37" i="16"/>
  <c r="J37" i="16"/>
  <c r="K37" i="16"/>
  <c r="N37" i="16"/>
  <c r="O37" i="16"/>
  <c r="R37" i="16"/>
  <c r="S37" i="16"/>
  <c r="V37" i="16"/>
  <c r="W37" i="16"/>
  <c r="C37" i="16"/>
  <c r="X39" i="16"/>
  <c r="G39" i="16"/>
  <c r="J39" i="16"/>
  <c r="K39" i="16"/>
  <c r="N39" i="16"/>
  <c r="O39" i="16"/>
  <c r="R39" i="16"/>
  <c r="S39" i="16"/>
  <c r="V39" i="16"/>
  <c r="W39" i="16"/>
  <c r="C39" i="16"/>
  <c r="X38" i="16"/>
  <c r="G38" i="16"/>
  <c r="J38" i="16"/>
  <c r="K38" i="16"/>
  <c r="N38" i="16"/>
  <c r="O38" i="16"/>
  <c r="R38" i="16"/>
  <c r="S38" i="16"/>
  <c r="V38" i="16"/>
  <c r="W38" i="16"/>
  <c r="C38" i="16"/>
  <c r="X27" i="16"/>
  <c r="G27" i="16"/>
  <c r="J27" i="16"/>
  <c r="K27" i="16"/>
  <c r="N27" i="16"/>
  <c r="O27" i="16"/>
  <c r="R27" i="16"/>
  <c r="S27" i="16"/>
  <c r="V27" i="16"/>
  <c r="W27" i="16"/>
  <c r="C27" i="16"/>
  <c r="X26" i="16"/>
  <c r="G26" i="16"/>
  <c r="J26" i="16"/>
  <c r="K26" i="16"/>
  <c r="N26" i="16"/>
  <c r="O26" i="16"/>
  <c r="R26" i="16"/>
  <c r="S26" i="16"/>
  <c r="V26" i="16"/>
  <c r="W26" i="16"/>
  <c r="C26" i="16"/>
  <c r="X25" i="16"/>
  <c r="G25" i="16"/>
  <c r="J25" i="16"/>
  <c r="K25" i="16"/>
  <c r="N25" i="16"/>
  <c r="O25" i="16"/>
  <c r="R25" i="16"/>
  <c r="S25" i="16"/>
  <c r="V25" i="16"/>
  <c r="W25" i="16"/>
  <c r="C25" i="16"/>
  <c r="X28" i="16"/>
  <c r="G28" i="16"/>
  <c r="J28" i="16"/>
  <c r="K28" i="16"/>
  <c r="N28" i="16"/>
  <c r="O28" i="16"/>
  <c r="R28" i="16"/>
  <c r="S28" i="16"/>
  <c r="V28" i="16"/>
  <c r="W28" i="16"/>
  <c r="C28" i="16"/>
  <c r="W40" i="14"/>
  <c r="V34" i="16"/>
  <c r="V36" i="16"/>
  <c r="R34" i="16"/>
  <c r="R36" i="16"/>
  <c r="N43" i="16"/>
  <c r="N34" i="16"/>
  <c r="N36" i="16"/>
  <c r="J43" i="16"/>
  <c r="J34" i="16"/>
  <c r="J36" i="16"/>
  <c r="X43" i="16"/>
  <c r="W43" i="16"/>
  <c r="S43" i="16"/>
  <c r="O43" i="16"/>
  <c r="K43" i="16"/>
  <c r="G43" i="16"/>
  <c r="C43" i="16"/>
  <c r="X34" i="16"/>
  <c r="W34" i="16"/>
  <c r="S34" i="16"/>
  <c r="O34" i="16"/>
  <c r="K34" i="16"/>
  <c r="G34" i="16"/>
  <c r="C34" i="16"/>
  <c r="X36" i="16"/>
  <c r="W36" i="16"/>
  <c r="S36" i="16"/>
  <c r="O36" i="16"/>
  <c r="K36" i="16"/>
  <c r="G36" i="16"/>
  <c r="C36" i="16"/>
  <c r="G6" i="16"/>
  <c r="G3" i="16"/>
  <c r="G4" i="16"/>
  <c r="G5" i="16"/>
  <c r="G16" i="16"/>
  <c r="G17" i="16"/>
  <c r="G15" i="16"/>
  <c r="G20" i="16"/>
  <c r="G19" i="16"/>
  <c r="G18" i="16"/>
  <c r="G21" i="16"/>
  <c r="G10" i="16"/>
  <c r="G7" i="16"/>
  <c r="G9" i="16"/>
  <c r="G8" i="16"/>
  <c r="G14" i="16"/>
  <c r="G12" i="16"/>
  <c r="G13" i="16"/>
  <c r="G11" i="16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6" i="14"/>
  <c r="F5" i="14"/>
  <c r="F4" i="14"/>
  <c r="F3" i="14"/>
  <c r="G20" i="14"/>
  <c r="K41" i="14"/>
  <c r="X42" i="14"/>
  <c r="V42" i="14"/>
  <c r="W42" i="14"/>
  <c r="V43" i="14"/>
  <c r="F59" i="14"/>
  <c r="X43" i="14"/>
  <c r="W43" i="14"/>
  <c r="R42" i="14"/>
  <c r="S42" i="14"/>
  <c r="N42" i="14"/>
  <c r="O42" i="14"/>
  <c r="J42" i="14"/>
  <c r="K42" i="14"/>
  <c r="F42" i="14"/>
  <c r="G42" i="14"/>
  <c r="C42" i="14"/>
  <c r="R43" i="14"/>
  <c r="S43" i="14"/>
  <c r="F41" i="14"/>
  <c r="X41" i="14"/>
  <c r="G41" i="14"/>
  <c r="N41" i="14"/>
  <c r="O41" i="14"/>
  <c r="R41" i="14"/>
  <c r="S41" i="14"/>
  <c r="V41" i="14"/>
  <c r="W41" i="14"/>
  <c r="C41" i="14"/>
  <c r="F29" i="14"/>
  <c r="X29" i="14"/>
  <c r="G29" i="14"/>
  <c r="J29" i="14"/>
  <c r="K29" i="14"/>
  <c r="N29" i="14"/>
  <c r="O29" i="14"/>
  <c r="R29" i="14"/>
  <c r="S29" i="14"/>
  <c r="V29" i="14"/>
  <c r="W29" i="14"/>
  <c r="C29" i="14"/>
  <c r="C56" i="14"/>
  <c r="G19" i="14"/>
  <c r="G18" i="14"/>
  <c r="G17" i="14"/>
  <c r="G16" i="14"/>
  <c r="G15" i="14"/>
  <c r="G14" i="14"/>
  <c r="G13" i="14"/>
  <c r="G12" i="14"/>
  <c r="G11" i="14"/>
  <c r="G10" i="14"/>
  <c r="G21" i="14"/>
  <c r="G9" i="14"/>
  <c r="G8" i="14"/>
  <c r="G7" i="14"/>
  <c r="G6" i="14"/>
  <c r="G5" i="14"/>
  <c r="G4" i="14"/>
  <c r="G3" i="14"/>
  <c r="N43" i="14"/>
  <c r="O43" i="14"/>
  <c r="J43" i="14"/>
  <c r="K43" i="14"/>
  <c r="F43" i="14"/>
  <c r="G43" i="14"/>
  <c r="C43" i="14"/>
  <c r="J41" i="14"/>
  <c r="X40" i="14"/>
  <c r="V40" i="14"/>
  <c r="R40" i="14"/>
  <c r="S40" i="14"/>
  <c r="N40" i="14"/>
  <c r="O40" i="14"/>
  <c r="J40" i="14"/>
  <c r="K40" i="14"/>
  <c r="F40" i="14"/>
  <c r="G40" i="14"/>
  <c r="C40" i="14"/>
  <c r="X39" i="14"/>
  <c r="V39" i="14"/>
  <c r="W39" i="14"/>
  <c r="R39" i="14"/>
  <c r="S39" i="14"/>
  <c r="N39" i="14"/>
  <c r="O39" i="14"/>
  <c r="J39" i="14"/>
  <c r="K39" i="14"/>
  <c r="F39" i="14"/>
  <c r="G39" i="14"/>
  <c r="C39" i="14"/>
  <c r="X38" i="14"/>
  <c r="V38" i="14"/>
  <c r="W38" i="14"/>
  <c r="R38" i="14"/>
  <c r="S38" i="14"/>
  <c r="N38" i="14"/>
  <c r="O38" i="14"/>
  <c r="J38" i="14"/>
  <c r="K38" i="14"/>
  <c r="F38" i="14"/>
  <c r="G38" i="14"/>
  <c r="C38" i="14"/>
  <c r="X37" i="14"/>
  <c r="V37" i="14"/>
  <c r="W37" i="14"/>
  <c r="R37" i="14"/>
  <c r="S37" i="14"/>
  <c r="N37" i="14"/>
  <c r="O37" i="14"/>
  <c r="J37" i="14"/>
  <c r="K37" i="14"/>
  <c r="F37" i="14"/>
  <c r="G37" i="14"/>
  <c r="C37" i="14"/>
  <c r="X36" i="14"/>
  <c r="V36" i="14"/>
  <c r="W36" i="14"/>
  <c r="R36" i="14"/>
  <c r="S36" i="14"/>
  <c r="N36" i="14"/>
  <c r="O36" i="14"/>
  <c r="J36" i="14"/>
  <c r="K36" i="14"/>
  <c r="F36" i="14"/>
  <c r="G36" i="14"/>
  <c r="C36" i="14"/>
  <c r="X35" i="14"/>
  <c r="V35" i="14"/>
  <c r="W35" i="14"/>
  <c r="R35" i="14"/>
  <c r="S35" i="14"/>
  <c r="N35" i="14"/>
  <c r="O35" i="14"/>
  <c r="J35" i="14"/>
  <c r="K35" i="14"/>
  <c r="F35" i="14"/>
  <c r="G35" i="14"/>
  <c r="C35" i="14"/>
  <c r="X34" i="14"/>
  <c r="V34" i="14"/>
  <c r="W34" i="14"/>
  <c r="R34" i="14"/>
  <c r="S34" i="14"/>
  <c r="N34" i="14"/>
  <c r="O34" i="14"/>
  <c r="J34" i="14"/>
  <c r="K34" i="14"/>
  <c r="F34" i="14"/>
  <c r="G34" i="14"/>
  <c r="C34" i="14"/>
  <c r="X33" i="14"/>
  <c r="V33" i="14"/>
  <c r="W33" i="14"/>
  <c r="R33" i="14"/>
  <c r="S33" i="14"/>
  <c r="N33" i="14"/>
  <c r="O33" i="14"/>
  <c r="J33" i="14"/>
  <c r="K33" i="14"/>
  <c r="F33" i="14"/>
  <c r="G33" i="14"/>
  <c r="C33" i="14"/>
  <c r="X32" i="14"/>
  <c r="V32" i="14"/>
  <c r="W32" i="14"/>
  <c r="R32" i="14"/>
  <c r="S32" i="14"/>
  <c r="N32" i="14"/>
  <c r="O32" i="14"/>
  <c r="J32" i="14"/>
  <c r="K32" i="14"/>
  <c r="F32" i="14"/>
  <c r="G32" i="14"/>
  <c r="C32" i="14"/>
  <c r="X31" i="14"/>
  <c r="V31" i="14"/>
  <c r="W31" i="14"/>
  <c r="R31" i="14"/>
  <c r="S31" i="14"/>
  <c r="N31" i="14"/>
  <c r="O31" i="14"/>
  <c r="J31" i="14"/>
  <c r="K31" i="14"/>
  <c r="F31" i="14"/>
  <c r="G31" i="14"/>
  <c r="C31" i="14"/>
  <c r="X30" i="14"/>
  <c r="V30" i="14"/>
  <c r="W30" i="14"/>
  <c r="R30" i="14"/>
  <c r="S30" i="14"/>
  <c r="N30" i="14"/>
  <c r="O30" i="14"/>
  <c r="J30" i="14"/>
  <c r="K30" i="14"/>
  <c r="F30" i="14"/>
  <c r="G30" i="14"/>
  <c r="C30" i="14"/>
  <c r="X28" i="14"/>
  <c r="V28" i="14"/>
  <c r="W28" i="14"/>
  <c r="R28" i="14"/>
  <c r="S28" i="14"/>
  <c r="N28" i="14"/>
  <c r="O28" i="14"/>
  <c r="J28" i="14"/>
  <c r="K28" i="14"/>
  <c r="F28" i="14"/>
  <c r="G28" i="14"/>
  <c r="C28" i="14"/>
  <c r="X27" i="14"/>
  <c r="V27" i="14"/>
  <c r="W27" i="14"/>
  <c r="R27" i="14"/>
  <c r="S27" i="14"/>
  <c r="N27" i="14"/>
  <c r="O27" i="14"/>
  <c r="J27" i="14"/>
  <c r="K27" i="14"/>
  <c r="F27" i="14"/>
  <c r="G27" i="14"/>
  <c r="C27" i="14"/>
  <c r="X26" i="14"/>
  <c r="V26" i="14"/>
  <c r="W26" i="14"/>
  <c r="R26" i="14"/>
  <c r="S26" i="14"/>
  <c r="N26" i="14"/>
  <c r="O26" i="14"/>
  <c r="J26" i="14"/>
  <c r="K26" i="14"/>
  <c r="F26" i="14"/>
  <c r="G26" i="14"/>
  <c r="C26" i="14"/>
  <c r="X25" i="14"/>
  <c r="V25" i="14"/>
  <c r="W25" i="14"/>
  <c r="R25" i="14"/>
  <c r="S25" i="14"/>
  <c r="N25" i="14"/>
  <c r="O25" i="14"/>
  <c r="J25" i="14"/>
  <c r="K25" i="14"/>
  <c r="F25" i="14"/>
  <c r="G25" i="14"/>
  <c r="C25" i="14"/>
  <c r="F28" i="13"/>
  <c r="F57" i="13"/>
  <c r="X28" i="13"/>
  <c r="G28" i="13"/>
  <c r="J28" i="13"/>
  <c r="K28" i="13"/>
  <c r="N28" i="13"/>
  <c r="O28" i="13"/>
  <c r="R28" i="13"/>
  <c r="S28" i="13"/>
  <c r="V28" i="13"/>
  <c r="W28" i="13"/>
  <c r="C28" i="13"/>
  <c r="F31" i="13"/>
  <c r="X31" i="13"/>
  <c r="G31" i="13"/>
  <c r="J31" i="13"/>
  <c r="K31" i="13"/>
  <c r="N31" i="13"/>
  <c r="O31" i="13"/>
  <c r="R31" i="13"/>
  <c r="S31" i="13"/>
  <c r="V31" i="13"/>
  <c r="W31" i="13"/>
  <c r="C31" i="13"/>
  <c r="F8" i="13"/>
  <c r="J8" i="13"/>
  <c r="R8" i="13"/>
  <c r="F9" i="13"/>
  <c r="J9" i="13"/>
  <c r="R9" i="13"/>
  <c r="F10" i="13"/>
  <c r="J10" i="13"/>
  <c r="R10" i="13"/>
  <c r="F7" i="13"/>
  <c r="J7" i="13"/>
  <c r="R7" i="13"/>
  <c r="F40" i="13"/>
  <c r="X40" i="13"/>
  <c r="G40" i="13"/>
  <c r="N40" i="13"/>
  <c r="O40" i="13"/>
  <c r="R40" i="13"/>
  <c r="S40" i="13"/>
  <c r="V40" i="13"/>
  <c r="W40" i="13"/>
  <c r="C40" i="13"/>
  <c r="F41" i="13"/>
  <c r="X41" i="13"/>
  <c r="G41" i="13"/>
  <c r="J41" i="13"/>
  <c r="K41" i="13"/>
  <c r="N41" i="13"/>
  <c r="O41" i="13"/>
  <c r="R41" i="13"/>
  <c r="S41" i="13"/>
  <c r="V41" i="13"/>
  <c r="W41" i="13"/>
  <c r="C41" i="13"/>
  <c r="F20" i="13"/>
  <c r="F19" i="13"/>
  <c r="F18" i="13"/>
  <c r="F37" i="13"/>
  <c r="X37" i="13"/>
  <c r="G37" i="13"/>
  <c r="J37" i="13"/>
  <c r="K37" i="13"/>
  <c r="N37" i="13"/>
  <c r="O37" i="13"/>
  <c r="R37" i="13"/>
  <c r="S37" i="13"/>
  <c r="V37" i="13"/>
  <c r="W37" i="13"/>
  <c r="C37" i="13"/>
  <c r="F38" i="13"/>
  <c r="X38" i="13"/>
  <c r="G38" i="13"/>
  <c r="J38" i="13"/>
  <c r="K38" i="13"/>
  <c r="N38" i="13"/>
  <c r="O38" i="13"/>
  <c r="R38" i="13"/>
  <c r="S38" i="13"/>
  <c r="V38" i="13"/>
  <c r="W38" i="13"/>
  <c r="C38" i="13"/>
  <c r="F17" i="13"/>
  <c r="F16" i="13"/>
  <c r="F15" i="13"/>
  <c r="F32" i="13"/>
  <c r="X32" i="13"/>
  <c r="G32" i="13"/>
  <c r="J32" i="13"/>
  <c r="K32" i="13"/>
  <c r="N32" i="13"/>
  <c r="O32" i="13"/>
  <c r="R32" i="13"/>
  <c r="S32" i="13"/>
  <c r="V32" i="13"/>
  <c r="W32" i="13"/>
  <c r="C32" i="13"/>
  <c r="F34" i="13"/>
  <c r="X34" i="13"/>
  <c r="G34" i="13"/>
  <c r="J34" i="13"/>
  <c r="K34" i="13"/>
  <c r="N34" i="13"/>
  <c r="O34" i="13"/>
  <c r="R34" i="13"/>
  <c r="S34" i="13"/>
  <c r="V34" i="13"/>
  <c r="W34" i="13"/>
  <c r="C34" i="13"/>
  <c r="F14" i="13"/>
  <c r="F13" i="13"/>
  <c r="F12" i="13"/>
  <c r="F11" i="13"/>
  <c r="F26" i="13"/>
  <c r="X26" i="13"/>
  <c r="G26" i="13"/>
  <c r="J26" i="13"/>
  <c r="K26" i="13"/>
  <c r="N26" i="13"/>
  <c r="O26" i="13"/>
  <c r="R26" i="13"/>
  <c r="S26" i="13"/>
  <c r="V26" i="13"/>
  <c r="W26" i="13"/>
  <c r="C26" i="13"/>
  <c r="F25" i="13"/>
  <c r="X25" i="13"/>
  <c r="G25" i="13"/>
  <c r="J25" i="13"/>
  <c r="K25" i="13"/>
  <c r="N25" i="13"/>
  <c r="O25" i="13"/>
  <c r="R25" i="13"/>
  <c r="S25" i="13"/>
  <c r="V25" i="13"/>
  <c r="W25" i="13"/>
  <c r="C25" i="13"/>
  <c r="F4" i="13"/>
  <c r="J4" i="13"/>
  <c r="F5" i="13"/>
  <c r="J5" i="13"/>
  <c r="F6" i="13"/>
  <c r="J6" i="13"/>
  <c r="F3" i="13"/>
  <c r="J3" i="13"/>
  <c r="V27" i="13"/>
  <c r="V29" i="13"/>
  <c r="V30" i="13"/>
  <c r="V33" i="13"/>
  <c r="V35" i="13"/>
  <c r="V36" i="13"/>
  <c r="V39" i="13"/>
  <c r="V24" i="13"/>
  <c r="R27" i="13"/>
  <c r="R29" i="13"/>
  <c r="R30" i="13"/>
  <c r="R33" i="13"/>
  <c r="R35" i="13"/>
  <c r="R36" i="13"/>
  <c r="R39" i="13"/>
  <c r="R24" i="13"/>
  <c r="N27" i="13"/>
  <c r="N29" i="13"/>
  <c r="N30" i="13"/>
  <c r="N33" i="13"/>
  <c r="N35" i="13"/>
  <c r="N36" i="13"/>
  <c r="N39" i="13"/>
  <c r="N24" i="13"/>
  <c r="J27" i="13"/>
  <c r="J29" i="13"/>
  <c r="J30" i="13"/>
  <c r="J33" i="13"/>
  <c r="J35" i="13"/>
  <c r="J36" i="13"/>
  <c r="J39" i="13"/>
  <c r="J40" i="13"/>
  <c r="J24" i="13"/>
  <c r="F27" i="13"/>
  <c r="F29" i="13"/>
  <c r="F30" i="13"/>
  <c r="F33" i="13"/>
  <c r="F35" i="13"/>
  <c r="F36" i="13"/>
  <c r="F39" i="13"/>
  <c r="F24" i="13"/>
  <c r="C54" i="13"/>
  <c r="X39" i="13"/>
  <c r="W39" i="13"/>
  <c r="S39" i="13"/>
  <c r="O39" i="13"/>
  <c r="K39" i="13"/>
  <c r="G39" i="13"/>
  <c r="C39" i="13"/>
  <c r="X36" i="13"/>
  <c r="W36" i="13"/>
  <c r="S36" i="13"/>
  <c r="O36" i="13"/>
  <c r="K36" i="13"/>
  <c r="G36" i="13"/>
  <c r="C36" i="13"/>
  <c r="X35" i="13"/>
  <c r="W35" i="13"/>
  <c r="S35" i="13"/>
  <c r="O35" i="13"/>
  <c r="K35" i="13"/>
  <c r="G35" i="13"/>
  <c r="C35" i="13"/>
  <c r="X33" i="13"/>
  <c r="W33" i="13"/>
  <c r="S33" i="13"/>
  <c r="O33" i="13"/>
  <c r="K33" i="13"/>
  <c r="G33" i="13"/>
  <c r="C33" i="13"/>
  <c r="X30" i="13"/>
  <c r="W30" i="13"/>
  <c r="S30" i="13"/>
  <c r="O30" i="13"/>
  <c r="K30" i="13"/>
  <c r="G30" i="13"/>
  <c r="C30" i="13"/>
  <c r="X29" i="13"/>
  <c r="W29" i="13"/>
  <c r="S29" i="13"/>
  <c r="O29" i="13"/>
  <c r="K29" i="13"/>
  <c r="G29" i="13"/>
  <c r="C29" i="13"/>
  <c r="X27" i="13"/>
  <c r="W27" i="13"/>
  <c r="S27" i="13"/>
  <c r="O27" i="13"/>
  <c r="K27" i="13"/>
  <c r="G27" i="13"/>
  <c r="C27" i="13"/>
  <c r="X24" i="13"/>
  <c r="W24" i="13"/>
  <c r="S24" i="13"/>
  <c r="O24" i="13"/>
  <c r="K24" i="13"/>
  <c r="G24" i="13"/>
  <c r="C24" i="13"/>
  <c r="K20" i="13"/>
  <c r="J20" i="13"/>
  <c r="K19" i="13"/>
  <c r="J19" i="13"/>
  <c r="K18" i="13"/>
  <c r="J18" i="13"/>
  <c r="K10" i="13"/>
  <c r="K7" i="13"/>
  <c r="K8" i="13"/>
  <c r="K9" i="13"/>
  <c r="K17" i="13"/>
  <c r="J17" i="13"/>
  <c r="K16" i="13"/>
  <c r="J16" i="13"/>
  <c r="K15" i="13"/>
  <c r="J15" i="13"/>
  <c r="K14" i="13"/>
  <c r="K11" i="13"/>
  <c r="K13" i="13"/>
  <c r="K12" i="13"/>
  <c r="K6" i="13"/>
  <c r="K5" i="13"/>
  <c r="K4" i="13"/>
  <c r="K3" i="13"/>
  <c r="L4" i="1"/>
  <c r="L5" i="1"/>
  <c r="M4" i="1"/>
  <c r="M5" i="1"/>
  <c r="L8" i="1"/>
  <c r="M8" i="1"/>
  <c r="N8" i="1"/>
  <c r="Q8" i="1"/>
  <c r="AB8" i="1"/>
  <c r="K21" i="1"/>
  <c r="L21" i="1"/>
  <c r="M21" i="1"/>
  <c r="Q21" i="1"/>
  <c r="K20" i="1"/>
  <c r="L20" i="1"/>
  <c r="M20" i="1"/>
  <c r="Q20" i="1"/>
  <c r="L19" i="1"/>
  <c r="M19" i="1"/>
  <c r="Q19" i="1"/>
  <c r="K17" i="1"/>
  <c r="L17" i="1"/>
  <c r="M17" i="1"/>
  <c r="L14" i="1"/>
  <c r="M14" i="1"/>
  <c r="L13" i="1"/>
  <c r="M13" i="1"/>
  <c r="N21" i="1"/>
  <c r="N20" i="1"/>
  <c r="N19" i="1"/>
  <c r="K18" i="1"/>
  <c r="L18" i="1"/>
  <c r="M18" i="1"/>
  <c r="Q18" i="1"/>
  <c r="L11" i="1"/>
  <c r="M11" i="1"/>
  <c r="Q14" i="1"/>
  <c r="Q13" i="1"/>
  <c r="L12" i="1"/>
  <c r="M12" i="1"/>
  <c r="Q12" i="1"/>
  <c r="Q11" i="1"/>
  <c r="N18" i="1"/>
  <c r="K16" i="1"/>
  <c r="L6" i="1"/>
  <c r="M6" i="1"/>
  <c r="Q6" i="1"/>
  <c r="L7" i="1"/>
  <c r="M7" i="1"/>
  <c r="Q7" i="1"/>
  <c r="L9" i="1"/>
  <c r="M9" i="1"/>
  <c r="Q9" i="1"/>
  <c r="L10" i="1"/>
  <c r="M10" i="1"/>
  <c r="Q10" i="1"/>
  <c r="L15" i="1"/>
  <c r="M15" i="1"/>
  <c r="Q15" i="1"/>
  <c r="L16" i="1"/>
  <c r="M16" i="1"/>
  <c r="Q16" i="1"/>
  <c r="Q17" i="1"/>
  <c r="F57" i="11"/>
  <c r="C54" i="11"/>
  <c r="X41" i="11"/>
  <c r="W41" i="11"/>
  <c r="S41" i="11"/>
  <c r="O41" i="11"/>
  <c r="K41" i="11"/>
  <c r="G41" i="11"/>
  <c r="C41" i="11"/>
  <c r="X40" i="11"/>
  <c r="W40" i="11"/>
  <c r="S40" i="11"/>
  <c r="O40" i="11"/>
  <c r="G40" i="11"/>
  <c r="C40" i="11"/>
  <c r="X39" i="11"/>
  <c r="W39" i="11"/>
  <c r="S39" i="11"/>
  <c r="O39" i="11"/>
  <c r="K39" i="11"/>
  <c r="G39" i="11"/>
  <c r="C39" i="11"/>
  <c r="X38" i="11"/>
  <c r="W38" i="11"/>
  <c r="S38" i="11"/>
  <c r="O38" i="11"/>
  <c r="K38" i="11"/>
  <c r="G38" i="11"/>
  <c r="C38" i="11"/>
  <c r="X37" i="11"/>
  <c r="W37" i="11"/>
  <c r="S37" i="11"/>
  <c r="O37" i="11"/>
  <c r="K37" i="11"/>
  <c r="G37" i="11"/>
  <c r="C37" i="11"/>
  <c r="X36" i="11"/>
  <c r="W36" i="11"/>
  <c r="S36" i="11"/>
  <c r="O36" i="11"/>
  <c r="K36" i="11"/>
  <c r="G36" i="11"/>
  <c r="C36" i="11"/>
  <c r="X35" i="11"/>
  <c r="W35" i="11"/>
  <c r="S35" i="11"/>
  <c r="O35" i="11"/>
  <c r="K35" i="11"/>
  <c r="G35" i="11"/>
  <c r="C35" i="11"/>
  <c r="X34" i="11"/>
  <c r="W34" i="11"/>
  <c r="S34" i="11"/>
  <c r="O34" i="11"/>
  <c r="K34" i="11"/>
  <c r="G34" i="11"/>
  <c r="C34" i="11"/>
  <c r="X33" i="11"/>
  <c r="W33" i="11"/>
  <c r="S33" i="11"/>
  <c r="O33" i="11"/>
  <c r="K33" i="11"/>
  <c r="G33" i="11"/>
  <c r="C33" i="11"/>
  <c r="X32" i="11"/>
  <c r="W32" i="11"/>
  <c r="S32" i="11"/>
  <c r="O32" i="11"/>
  <c r="K32" i="11"/>
  <c r="G32" i="11"/>
  <c r="C32" i="11"/>
  <c r="X31" i="11"/>
  <c r="W31" i="11"/>
  <c r="S31" i="11"/>
  <c r="O31" i="11"/>
  <c r="K31" i="11"/>
  <c r="G31" i="11"/>
  <c r="C31" i="11"/>
  <c r="X30" i="11"/>
  <c r="W30" i="11"/>
  <c r="S30" i="11"/>
  <c r="O30" i="11"/>
  <c r="K30" i="11"/>
  <c r="G30" i="11"/>
  <c r="C30" i="11"/>
  <c r="X29" i="11"/>
  <c r="W29" i="11"/>
  <c r="S29" i="11"/>
  <c r="O29" i="11"/>
  <c r="K29" i="11"/>
  <c r="G29" i="11"/>
  <c r="C29" i="11"/>
  <c r="X28" i="11"/>
  <c r="W28" i="11"/>
  <c r="S28" i="11"/>
  <c r="O28" i="11"/>
  <c r="K28" i="11"/>
  <c r="G28" i="11"/>
  <c r="C28" i="11"/>
  <c r="X27" i="11"/>
  <c r="W27" i="11"/>
  <c r="S27" i="11"/>
  <c r="O27" i="11"/>
  <c r="K27" i="11"/>
  <c r="G27" i="11"/>
  <c r="C27" i="11"/>
  <c r="X26" i="11"/>
  <c r="W26" i="11"/>
  <c r="S26" i="11"/>
  <c r="O26" i="11"/>
  <c r="K26" i="11"/>
  <c r="G26" i="11"/>
  <c r="C26" i="11"/>
  <c r="X25" i="11"/>
  <c r="W25" i="11"/>
  <c r="S25" i="11"/>
  <c r="O25" i="11"/>
  <c r="K25" i="11"/>
  <c r="G25" i="11"/>
  <c r="C25" i="11"/>
  <c r="X24" i="11"/>
  <c r="W24" i="11"/>
  <c r="S24" i="11"/>
  <c r="O24" i="11"/>
  <c r="K24" i="11"/>
  <c r="G24" i="11"/>
  <c r="C24" i="11"/>
  <c r="K20" i="11"/>
  <c r="F20" i="11"/>
  <c r="J20" i="11"/>
  <c r="K19" i="11"/>
  <c r="F19" i="11"/>
  <c r="J19" i="11"/>
  <c r="K18" i="11"/>
  <c r="F18" i="11"/>
  <c r="J18" i="11"/>
  <c r="K17" i="11"/>
  <c r="F17" i="11"/>
  <c r="J17" i="11"/>
  <c r="K16" i="11"/>
  <c r="F16" i="11"/>
  <c r="J16" i="11"/>
  <c r="K15" i="11"/>
  <c r="F15" i="11"/>
  <c r="J15" i="11"/>
  <c r="K14" i="11"/>
  <c r="F14" i="11"/>
  <c r="J14" i="11"/>
  <c r="K13" i="11"/>
  <c r="F13" i="11"/>
  <c r="J13" i="11"/>
  <c r="K12" i="11"/>
  <c r="F12" i="11"/>
  <c r="J12" i="11"/>
  <c r="K11" i="11"/>
  <c r="F11" i="11"/>
  <c r="J11" i="11"/>
  <c r="K10" i="11"/>
  <c r="F10" i="11"/>
  <c r="K9" i="11"/>
  <c r="F9" i="11"/>
  <c r="K8" i="11"/>
  <c r="F8" i="11"/>
  <c r="K7" i="11"/>
  <c r="F7" i="11"/>
  <c r="K6" i="11"/>
  <c r="F6" i="11"/>
  <c r="K5" i="11"/>
  <c r="F5" i="11"/>
  <c r="K4" i="11"/>
  <c r="F4" i="11"/>
  <c r="K3" i="11"/>
  <c r="F3" i="11"/>
  <c r="N17" i="1"/>
  <c r="N16" i="1"/>
  <c r="N15" i="1"/>
  <c r="N14" i="1"/>
  <c r="N13" i="1"/>
  <c r="N12" i="1"/>
  <c r="N11" i="1"/>
  <c r="N10" i="1"/>
  <c r="AB9" i="1"/>
  <c r="N9" i="1"/>
  <c r="AB7" i="1"/>
  <c r="N7" i="1"/>
  <c r="AE6" i="1"/>
  <c r="AC6" i="1"/>
  <c r="AB6" i="1"/>
  <c r="N6" i="1"/>
  <c r="AE5" i="1"/>
  <c r="AC5" i="1"/>
  <c r="AB5" i="1"/>
  <c r="Q5" i="1"/>
  <c r="N5" i="1"/>
  <c r="AE4" i="1"/>
  <c r="AC4" i="1"/>
  <c r="AB4" i="1"/>
  <c r="Q4" i="1"/>
  <c r="N4" i="1"/>
</calcChain>
</file>

<file path=xl/sharedStrings.xml><?xml version="1.0" encoding="utf-8"?>
<sst xmlns="http://schemas.openxmlformats.org/spreadsheetml/2006/main" count="620" uniqueCount="253">
  <si>
    <t>Simulation Results Standard Circuit 2.0T</t>
  </si>
  <si>
    <t xml:space="preserve">1 Second </t>
  </si>
  <si>
    <t>Run#</t>
  </si>
  <si>
    <t>Name</t>
  </si>
  <si>
    <t>Ride Height</t>
  </si>
  <si>
    <t>weight</t>
  </si>
  <si>
    <t>Boost</t>
  </si>
  <si>
    <t>Vmax</t>
  </si>
  <si>
    <t>Vmin</t>
  </si>
  <si>
    <t>Corner low speed</t>
  </si>
  <si>
    <t>Corner high speed</t>
  </si>
  <si>
    <t>Laptime</t>
  </si>
  <si>
    <t>Normalised 110s</t>
  </si>
  <si>
    <t>Delta time</t>
  </si>
  <si>
    <t>Delta</t>
  </si>
  <si>
    <t>Per 5 kg</t>
  </si>
  <si>
    <t>Baseline</t>
  </si>
  <si>
    <t>max</t>
  </si>
  <si>
    <t>10kg</t>
  </si>
  <si>
    <t>15kg</t>
  </si>
  <si>
    <t>Success ballast 20Kg</t>
  </si>
  <si>
    <t>25kg</t>
  </si>
  <si>
    <t>30kg</t>
  </si>
  <si>
    <t>Success ballast 40Kg</t>
  </si>
  <si>
    <t>55kg</t>
  </si>
  <si>
    <t>45kg</t>
  </si>
  <si>
    <t>Success ballast 60Kg</t>
  </si>
  <si>
    <t>Success ballast 80Kg</t>
  </si>
  <si>
    <t>Success ballast 100Kg</t>
  </si>
  <si>
    <t>Success ballast 120Kg</t>
  </si>
  <si>
    <t>Ride height -10</t>
  </si>
  <si>
    <t>Ride Height +10</t>
  </si>
  <si>
    <t>Ride Height +20</t>
  </si>
  <si>
    <t>第1分站（珠海）车型表现力情况</t>
  </si>
  <si>
    <t>车号</t>
  </si>
  <si>
    <r>
      <rPr>
        <sz val="11"/>
        <color theme="1"/>
        <rFont val="微软雅黑"/>
        <family val="3"/>
        <charset val="134"/>
      </rPr>
      <t>车型</t>
    </r>
  </si>
  <si>
    <r>
      <rPr>
        <sz val="11"/>
        <color theme="1"/>
        <rFont val="微软雅黑"/>
        <family val="3"/>
        <charset val="134"/>
      </rPr>
      <t>车手</t>
    </r>
  </si>
  <si>
    <r>
      <rPr>
        <sz val="11"/>
        <color theme="1"/>
        <rFont val="微软雅黑"/>
        <family val="3"/>
        <charset val="134"/>
      </rPr>
      <t>车型标准圈时</t>
    </r>
  </si>
  <si>
    <t>厂商和俱乐部杯加重</t>
  </si>
  <si>
    <r>
      <rPr>
        <sz val="11"/>
        <color theme="1"/>
        <rFont val="微软雅黑"/>
        <family val="3"/>
        <charset val="134"/>
      </rPr>
      <t>加重后圈时</t>
    </r>
  </si>
  <si>
    <r>
      <rPr>
        <sz val="11"/>
        <color theme="1"/>
        <rFont val="微软雅黑"/>
        <family val="3"/>
        <charset val="134"/>
      </rPr>
      <t>全场平均圈时</t>
    </r>
  </si>
  <si>
    <r>
      <rPr>
        <sz val="11"/>
        <color theme="1"/>
        <rFont val="微软雅黑"/>
        <family val="3"/>
        <charset val="134"/>
      </rPr>
      <t>触发平衡圈时</t>
    </r>
  </si>
  <si>
    <t>平衡手段</t>
  </si>
  <si>
    <t>平衡后圈时</t>
  </si>
  <si>
    <t>备注</t>
  </si>
  <si>
    <r>
      <rPr>
        <sz val="11"/>
        <color theme="1"/>
        <rFont val="微软雅黑"/>
        <family val="3"/>
        <charset val="134"/>
      </rPr>
      <t>全新福特福克斯</t>
    </r>
  </si>
  <si>
    <r>
      <rPr>
        <sz val="11"/>
        <color theme="1"/>
        <rFont val="微软雅黑"/>
        <family val="3"/>
        <charset val="134"/>
      </rPr>
      <t>何晓乐</t>
    </r>
  </si>
  <si>
    <t>≤101.0</t>
  </si>
  <si>
    <r>
      <rPr>
        <sz val="11"/>
        <color theme="1"/>
        <rFont val="微软雅黑"/>
        <family val="3"/>
        <charset val="134"/>
      </rPr>
      <t>曹宏炜</t>
    </r>
  </si>
  <si>
    <r>
      <rPr>
        <sz val="11"/>
        <color theme="1"/>
        <rFont val="微软雅黑"/>
        <family val="3"/>
        <charset val="134"/>
      </rPr>
      <t>甄卓伟</t>
    </r>
  </si>
  <si>
    <t>Daniel</t>
  </si>
  <si>
    <t>凌度GTS</t>
  </si>
  <si>
    <r>
      <rPr>
        <sz val="11"/>
        <color theme="1"/>
        <rFont val="微软雅黑"/>
        <family val="3"/>
        <charset val="134"/>
      </rPr>
      <t>王睿</t>
    </r>
  </si>
  <si>
    <r>
      <rPr>
        <sz val="11"/>
        <color theme="1"/>
        <rFont val="微软雅黑"/>
        <family val="3"/>
        <charset val="134"/>
      </rPr>
      <t>江腾一</t>
    </r>
  </si>
  <si>
    <t>张臻东</t>
  </si>
  <si>
    <t>艾明达</t>
  </si>
  <si>
    <r>
      <rPr>
        <sz val="11"/>
        <color theme="1"/>
        <rFont val="微软雅黑"/>
        <family val="3"/>
        <charset val="134"/>
      </rPr>
      <t>绅宝</t>
    </r>
    <r>
      <rPr>
        <sz val="11"/>
        <color theme="1"/>
        <rFont val="Helvetica"/>
        <family val="2"/>
      </rPr>
      <t>CC</t>
    </r>
  </si>
  <si>
    <t>朱戴维</t>
  </si>
  <si>
    <r>
      <rPr>
        <sz val="11"/>
        <color theme="1"/>
        <rFont val="微软雅黑"/>
        <family val="3"/>
        <charset val="134"/>
      </rPr>
      <t>朱胡安</t>
    </r>
  </si>
  <si>
    <t>欧阳若曦</t>
  </si>
  <si>
    <t>张志强</t>
  </si>
  <si>
    <t>谢欣哲</t>
  </si>
  <si>
    <t>郑安迪</t>
  </si>
  <si>
    <t>詹家图</t>
  </si>
  <si>
    <t>海马M6</t>
  </si>
  <si>
    <t>陈旭</t>
  </si>
  <si>
    <t>何子贤</t>
  </si>
  <si>
    <t>Leif Tomas</t>
  </si>
  <si>
    <t>第1分站（珠海）车型表现力计算方式</t>
  </si>
  <si>
    <t>车手/车型</t>
  </si>
  <si>
    <r>
      <rPr>
        <sz val="11"/>
        <color theme="1"/>
        <rFont val="微软雅黑"/>
        <family val="3"/>
        <charset val="134"/>
      </rPr>
      <t>标准圈速</t>
    </r>
  </si>
  <si>
    <r>
      <rPr>
        <sz val="11"/>
        <color theme="1"/>
        <rFont val="微软雅黑"/>
        <family val="3"/>
        <charset val="134"/>
      </rPr>
      <t>排位赛</t>
    </r>
  </si>
  <si>
    <r>
      <rPr>
        <sz val="11"/>
        <color theme="1"/>
        <rFont val="微软雅黑"/>
        <family val="3"/>
        <charset val="134"/>
      </rPr>
      <t>计算值</t>
    </r>
  </si>
  <si>
    <r>
      <rPr>
        <sz val="11"/>
        <color theme="1"/>
        <rFont val="微软雅黑"/>
        <family val="3"/>
        <charset val="134"/>
      </rPr>
      <t>决赛</t>
    </r>
    <r>
      <rPr>
        <sz val="11"/>
        <color theme="1"/>
        <rFont val="Helvetica"/>
        <family val="2"/>
      </rPr>
      <t>1</t>
    </r>
    <r>
      <rPr>
        <sz val="11"/>
        <color theme="1"/>
        <rFont val="微软雅黑"/>
        <family val="3"/>
        <charset val="134"/>
      </rPr>
      <t>最快</t>
    </r>
  </si>
  <si>
    <r>
      <rPr>
        <sz val="11"/>
        <color theme="1"/>
        <rFont val="微软雅黑"/>
        <family val="3"/>
        <charset val="134"/>
      </rPr>
      <t>决赛</t>
    </r>
    <r>
      <rPr>
        <sz val="11"/>
        <color theme="1"/>
        <rFont val="Helvetica"/>
        <family val="2"/>
      </rPr>
      <t>1</t>
    </r>
    <r>
      <rPr>
        <sz val="11"/>
        <color theme="1"/>
        <rFont val="微软雅黑"/>
        <family val="3"/>
        <charset val="134"/>
      </rPr>
      <t>次快</t>
    </r>
  </si>
  <si>
    <r>
      <rPr>
        <sz val="11"/>
        <color theme="1"/>
        <rFont val="微软雅黑"/>
        <family val="3"/>
        <charset val="134"/>
      </rPr>
      <t>决赛</t>
    </r>
    <r>
      <rPr>
        <sz val="11"/>
        <color theme="1"/>
        <rFont val="Helvetica"/>
        <family val="2"/>
      </rPr>
      <t>2</t>
    </r>
    <r>
      <rPr>
        <sz val="11"/>
        <color theme="1"/>
        <rFont val="微软雅黑"/>
        <family val="3"/>
        <charset val="134"/>
      </rPr>
      <t>最快</t>
    </r>
  </si>
  <si>
    <r>
      <rPr>
        <sz val="11"/>
        <color theme="1"/>
        <rFont val="微软雅黑"/>
        <family val="3"/>
        <charset val="134"/>
      </rPr>
      <t>决赛</t>
    </r>
    <r>
      <rPr>
        <sz val="11"/>
        <color theme="1"/>
        <rFont val="Helvetica"/>
        <family val="2"/>
      </rPr>
      <t>2</t>
    </r>
    <r>
      <rPr>
        <sz val="11"/>
        <color theme="1"/>
        <rFont val="微软雅黑"/>
        <family val="3"/>
        <charset val="134"/>
      </rPr>
      <t>次快</t>
    </r>
  </si>
  <si>
    <t>Daniel/福克斯</t>
  </si>
  <si>
    <t xml:space="preserve"> </t>
  </si>
  <si>
    <r>
      <rPr>
        <sz val="11"/>
        <color theme="1"/>
        <rFont val="微软雅黑"/>
        <family val="3"/>
        <charset val="134"/>
      </rPr>
      <t>全场平均圈速</t>
    </r>
  </si>
  <si>
    <t>车手</t>
  </si>
  <si>
    <r>
      <rPr>
        <sz val="11"/>
        <color theme="1"/>
        <rFont val="微软雅黑"/>
        <family val="3"/>
        <charset val="134"/>
      </rPr>
      <t>全场最快圈速</t>
    </r>
  </si>
  <si>
    <r>
      <rPr>
        <sz val="11"/>
        <color theme="1"/>
        <rFont val="微软雅黑"/>
        <family val="3"/>
        <charset val="134"/>
      </rPr>
      <t>比值</t>
    </r>
  </si>
  <si>
    <t>王睿</t>
  </si>
  <si>
    <t>-0.5mm</t>
    <phoneticPr fontId="8" type="noConversion"/>
  </si>
  <si>
    <t>-1mm</t>
    <phoneticPr fontId="8" type="noConversion"/>
  </si>
  <si>
    <t>Restrictor -0.5mm</t>
    <phoneticPr fontId="8" type="noConversion"/>
  </si>
  <si>
    <t>Restrictor -1mm</t>
    <phoneticPr fontId="8" type="noConversion"/>
  </si>
  <si>
    <t>Restrictor -1.5mm</t>
    <phoneticPr fontId="8" type="noConversion"/>
  </si>
  <si>
    <t>-1.5mm</t>
    <phoneticPr fontId="8" type="noConversion"/>
  </si>
  <si>
    <t>Boost -0.1bar</t>
  </si>
  <si>
    <t>-0.1Bar</t>
  </si>
  <si>
    <t>Boost -0.2bar</t>
  </si>
  <si>
    <t>-0.2Bar</t>
  </si>
  <si>
    <t>max</t>
    <phoneticPr fontId="8" type="noConversion"/>
  </si>
  <si>
    <t>何晓乐/福克斯</t>
  </si>
  <si>
    <t>曹宏炜/福克斯</t>
  </si>
  <si>
    <t>甄卓伟/福克斯</t>
  </si>
  <si>
    <t>朱胡安</t>
  </si>
  <si>
    <t>第2分站（广东）车型表现力情况</t>
    <rPh sb="5" eb="6">
      <t>guang'dong</t>
    </rPh>
    <phoneticPr fontId="8" type="noConversion"/>
  </si>
  <si>
    <t>第2分站（广东）车型表现力计算方式</t>
    <rPh sb="5" eb="6">
      <t>guang'dong</t>
    </rPh>
    <phoneticPr fontId="8" type="noConversion"/>
  </si>
  <si>
    <t>第2分站（广东）全场平均圈时计算</t>
    <phoneticPr fontId="8" type="noConversion"/>
  </si>
  <si>
    <t>第1分站（珠海）全场平均圈时计算</t>
    <rPh sb="5" eb="6">
      <t>zhu'hai</t>
    </rPh>
    <phoneticPr fontId="8" type="noConversion"/>
  </si>
  <si>
    <t>Alex Fontana</t>
    <phoneticPr fontId="8" type="noConversion"/>
  </si>
  <si>
    <t>何晓乐</t>
    <rPh sb="0" eb="1">
      <t>he'xiao'le</t>
    </rPh>
    <phoneticPr fontId="8" type="noConversion"/>
  </si>
  <si>
    <t>James Nash</t>
    <phoneticPr fontId="8" type="noConversion"/>
  </si>
  <si>
    <t>叶弘历</t>
    <rPh sb="0" eb="1">
      <t>ye'hong'li</t>
    </rPh>
    <phoneticPr fontId="8" type="noConversion"/>
  </si>
  <si>
    <t>甄卓伟</t>
    <rPh sb="0" eb="1">
      <t>zhen'zhuo'wei</t>
    </rPh>
    <phoneticPr fontId="8" type="noConversion"/>
  </si>
  <si>
    <t>曹宏炜/福克斯</t>
    <rPh sb="4" eb="5">
      <t>fu'ke'si</t>
    </rPh>
    <phoneticPr fontId="8" type="noConversion"/>
  </si>
  <si>
    <t>甄卓伟/福克斯</t>
    <rPh sb="0" eb="1">
      <t>zhen'zhuo'wei</t>
    </rPh>
    <phoneticPr fontId="8" type="noConversion"/>
  </si>
  <si>
    <t>何晓乐/福克斯</t>
    <rPh sb="0" eb="1">
      <t>he'xiao'le</t>
    </rPh>
    <phoneticPr fontId="8" type="noConversion"/>
  </si>
  <si>
    <t>James Nash/福克斯</t>
    <phoneticPr fontId="8" type="noConversion"/>
  </si>
  <si>
    <t>KIA K3</t>
    <phoneticPr fontId="8" type="noConversion"/>
  </si>
  <si>
    <t>叶弘历/KIA K3</t>
    <rPh sb="0" eb="1">
      <t>ye'hong'li</t>
    </rPh>
    <phoneticPr fontId="8" type="noConversion"/>
  </si>
  <si>
    <t>谢欣哲/KIA K3</t>
    <phoneticPr fontId="8" type="noConversion"/>
  </si>
  <si>
    <t>张志强/KIA K3</t>
    <phoneticPr fontId="8" type="noConversion"/>
  </si>
  <si>
    <t>Alex Fontana/KIA K3</t>
    <phoneticPr fontId="8" type="noConversion"/>
  </si>
  <si>
    <t>凌度GTS</t>
    <phoneticPr fontId="8" type="noConversion"/>
  </si>
  <si>
    <t>张臻东/凌度GTS</t>
    <phoneticPr fontId="8" type="noConversion"/>
  </si>
  <si>
    <t>王睿/凌度GTS</t>
    <phoneticPr fontId="8" type="noConversion"/>
  </si>
  <si>
    <t>江腾一/凌度GTS</t>
    <phoneticPr fontId="8" type="noConversion"/>
  </si>
  <si>
    <t>艾明达/凌度GTS</t>
    <phoneticPr fontId="8" type="noConversion"/>
  </si>
  <si>
    <r>
      <rPr>
        <sz val="11"/>
        <color theme="1"/>
        <rFont val="微软雅黑"/>
        <family val="3"/>
        <charset val="134"/>
      </rPr>
      <t>绅宝</t>
    </r>
    <r>
      <rPr>
        <sz val="11"/>
        <color theme="1"/>
        <rFont val="Helvetica"/>
        <family val="2"/>
      </rPr>
      <t>CC</t>
    </r>
    <phoneticPr fontId="8" type="noConversion"/>
  </si>
  <si>
    <t>朱戴维/绅宝CC</t>
    <phoneticPr fontId="8" type="noConversion"/>
  </si>
  <si>
    <t>朱胡安/绅宝CC</t>
    <phoneticPr fontId="8" type="noConversion"/>
  </si>
  <si>
    <t>欧阳若曦/绅宝CC</t>
    <phoneticPr fontId="8" type="noConversion"/>
  </si>
  <si>
    <t>海马M6</t>
    <phoneticPr fontId="8" type="noConversion"/>
  </si>
  <si>
    <t>陈旭/海马M6</t>
    <phoneticPr fontId="8" type="noConversion"/>
  </si>
  <si>
    <t>何子贤/海马M6</t>
    <phoneticPr fontId="8" type="noConversion"/>
  </si>
  <si>
    <t>Leif Tomas/海马M6</t>
    <phoneticPr fontId="8" type="noConversion"/>
  </si>
  <si>
    <t>第三回合决赛未作出有效成绩，取同队最快</t>
    <rPh sb="0" eb="1">
      <t>di'san'hui'he</t>
    </rPh>
    <rPh sb="4" eb="5">
      <t>jue'sai</t>
    </rPh>
    <rPh sb="6" eb="7">
      <t>wei'zuo'chu</t>
    </rPh>
    <rPh sb="9" eb="10">
      <t>you'xiao'cheng'ji</t>
    </rPh>
    <rPh sb="14" eb="15">
      <t>qu</t>
    </rPh>
    <rPh sb="15" eb="16">
      <t>tong'dui</t>
    </rPh>
    <rPh sb="17" eb="18">
      <t>zui'kuai</t>
    </rPh>
    <phoneticPr fontId="8" type="noConversion"/>
  </si>
  <si>
    <t>第1名</t>
    <rPh sb="0" eb="1">
      <t>di</t>
    </rPh>
    <rPh sb="2" eb="3">
      <t>ming</t>
    </rPh>
    <phoneticPr fontId="8" type="noConversion"/>
  </si>
  <si>
    <t>第2名</t>
    <rPh sb="0" eb="1">
      <t>di</t>
    </rPh>
    <rPh sb="2" eb="3">
      <t>ming</t>
    </rPh>
    <phoneticPr fontId="8" type="noConversion"/>
  </si>
  <si>
    <t>第3名</t>
    <rPh sb="0" eb="1">
      <t>di</t>
    </rPh>
    <rPh sb="2" eb="3">
      <t>ming</t>
    </rPh>
    <phoneticPr fontId="8" type="noConversion"/>
  </si>
  <si>
    <t>第4名</t>
    <rPh sb="0" eb="1">
      <t>di</t>
    </rPh>
    <rPh sb="2" eb="3">
      <t>ming</t>
    </rPh>
    <phoneticPr fontId="8" type="noConversion"/>
  </si>
  <si>
    <t>第5名</t>
    <rPh sb="0" eb="1">
      <t>di</t>
    </rPh>
    <rPh sb="2" eb="3">
      <t>ming</t>
    </rPh>
    <phoneticPr fontId="8" type="noConversion"/>
  </si>
  <si>
    <t>第6名</t>
    <rPh sb="0" eb="1">
      <t>di</t>
    </rPh>
    <rPh sb="2" eb="3">
      <t>ming</t>
    </rPh>
    <phoneticPr fontId="8" type="noConversion"/>
  </si>
  <si>
    <t>第7名</t>
    <rPh sb="0" eb="1">
      <t>di</t>
    </rPh>
    <rPh sb="2" eb="3">
      <t>ming</t>
    </rPh>
    <phoneticPr fontId="8" type="noConversion"/>
  </si>
  <si>
    <t>第8名</t>
    <rPh sb="0" eb="1">
      <t>di</t>
    </rPh>
    <rPh sb="2" eb="3">
      <t>ming</t>
    </rPh>
    <phoneticPr fontId="8" type="noConversion"/>
  </si>
  <si>
    <t>第9名</t>
    <rPh sb="0" eb="1">
      <t>di</t>
    </rPh>
    <rPh sb="2" eb="3">
      <t>ming</t>
    </rPh>
    <phoneticPr fontId="8" type="noConversion"/>
  </si>
  <si>
    <t>第10名</t>
    <rPh sb="0" eb="1">
      <t>di</t>
    </rPh>
    <rPh sb="3" eb="4">
      <t>ming</t>
    </rPh>
    <phoneticPr fontId="8" type="noConversion"/>
  </si>
  <si>
    <t>≤101.1</t>
  </si>
  <si>
    <t>≤101.1</t>
    <phoneticPr fontId="8" type="noConversion"/>
  </si>
  <si>
    <t>第3分站（贵阳）车型表现力情况</t>
    <rPh sb="5" eb="6">
      <t>gui'y</t>
    </rPh>
    <phoneticPr fontId="8" type="noConversion"/>
  </si>
  <si>
    <t>第3分站（贵阳）车型表现力计算方式</t>
    <rPh sb="5" eb="6">
      <t>gui'yang</t>
    </rPh>
    <phoneticPr fontId="8" type="noConversion"/>
  </si>
  <si>
    <t>第3分站（贵阳）全场平均圈时计算</t>
    <rPh sb="5" eb="6">
      <t>gui'yang</t>
    </rPh>
    <phoneticPr fontId="8" type="noConversion"/>
  </si>
  <si>
    <t>是否触发平衡</t>
    <rPh sb="0" eb="1">
      <t>shi'fou</t>
    </rPh>
    <rPh sb="2" eb="3">
      <t>chu'fa</t>
    </rPh>
    <rPh sb="4" eb="5">
      <t>ping'h</t>
    </rPh>
    <phoneticPr fontId="8" type="noConversion"/>
  </si>
  <si>
    <t>曹宏炜/全新福克斯</t>
    <phoneticPr fontId="8" type="noConversion"/>
  </si>
  <si>
    <t>甄卓伟/全新福克斯</t>
    <phoneticPr fontId="8" type="noConversion"/>
  </si>
  <si>
    <t>何晓乐/全新福克斯</t>
    <phoneticPr fontId="8" type="noConversion"/>
  </si>
  <si>
    <t>James Nash/全新福克斯</t>
    <phoneticPr fontId="8" type="noConversion"/>
  </si>
  <si>
    <t>袁波/K3</t>
    <phoneticPr fontId="8" type="noConversion"/>
  </si>
  <si>
    <t>谢欣哲/K3</t>
    <phoneticPr fontId="8" type="noConversion"/>
  </si>
  <si>
    <t>张志强/K3</t>
    <phoneticPr fontId="8" type="noConversion"/>
  </si>
  <si>
    <t>詹家图/K3</t>
    <phoneticPr fontId="8" type="noConversion"/>
  </si>
  <si>
    <t>张臻东/凌渡GTS</t>
    <phoneticPr fontId="8" type="noConversion"/>
  </si>
  <si>
    <t>王睿/凌渡GTS</t>
    <phoneticPr fontId="8" type="noConversion"/>
  </si>
  <si>
    <t>江腾一/凌渡GTS</t>
    <phoneticPr fontId="8" type="noConversion"/>
  </si>
  <si>
    <t>艾明达/凌渡GTS</t>
    <phoneticPr fontId="8" type="noConversion"/>
  </si>
  <si>
    <t>朱戴维/绅宝CC</t>
    <phoneticPr fontId="8" type="noConversion"/>
  </si>
  <si>
    <t>朱胡安/绅宝CC</t>
    <phoneticPr fontId="8" type="noConversion"/>
  </si>
  <si>
    <t>Daniel Lloyd/绅宝CC</t>
    <phoneticPr fontId="8" type="noConversion"/>
  </si>
  <si>
    <t>陈旭/M6</t>
    <phoneticPr fontId="8" type="noConversion"/>
  </si>
  <si>
    <t>何子贤/M6</t>
    <phoneticPr fontId="8" type="noConversion"/>
  </si>
  <si>
    <t>Leif Tomas/M6</t>
    <phoneticPr fontId="8" type="noConversion"/>
  </si>
  <si>
    <t>陈超/阿特兹</t>
    <phoneticPr fontId="8" type="noConversion"/>
  </si>
  <si>
    <t>第二回合未作出有效圈速，取同队最快</t>
    <phoneticPr fontId="8" type="noConversion"/>
  </si>
  <si>
    <t>詹家图</t>
    <phoneticPr fontId="8" type="noConversion"/>
  </si>
  <si>
    <t>全新福克斯</t>
    <phoneticPr fontId="8" type="noConversion"/>
  </si>
  <si>
    <t>曹宏炜</t>
    <phoneticPr fontId="8" type="noConversion"/>
  </si>
  <si>
    <t>甄卓伟</t>
    <phoneticPr fontId="8" type="noConversion"/>
  </si>
  <si>
    <t>何晓乐</t>
    <phoneticPr fontId="8" type="noConversion"/>
  </si>
  <si>
    <t>JamesNash</t>
    <phoneticPr fontId="8" type="noConversion"/>
  </si>
  <si>
    <t>K3</t>
    <phoneticPr fontId="8" type="noConversion"/>
  </si>
  <si>
    <t>K3</t>
    <phoneticPr fontId="8" type="noConversion"/>
  </si>
  <si>
    <t>K3</t>
    <phoneticPr fontId="8" type="noConversion"/>
  </si>
  <si>
    <t>凌渡GTS</t>
    <phoneticPr fontId="8" type="noConversion"/>
  </si>
  <si>
    <t>凌渡GTS</t>
    <phoneticPr fontId="8" type="noConversion"/>
  </si>
  <si>
    <t>凌渡GTS</t>
    <phoneticPr fontId="8" type="noConversion"/>
  </si>
  <si>
    <t>M6</t>
    <phoneticPr fontId="8" type="noConversion"/>
  </si>
  <si>
    <t>M6</t>
    <phoneticPr fontId="8" type="noConversion"/>
  </si>
  <si>
    <t>阿特兹</t>
    <phoneticPr fontId="8" type="noConversion"/>
  </si>
  <si>
    <t>陈超</t>
    <phoneticPr fontId="8" type="noConversion"/>
  </si>
  <si>
    <t>Leif Tomas</t>
    <phoneticPr fontId="8" type="noConversion"/>
  </si>
  <si>
    <t>何子贤</t>
    <phoneticPr fontId="8" type="noConversion"/>
  </si>
  <si>
    <t>陈旭</t>
    <phoneticPr fontId="8" type="noConversion"/>
  </si>
  <si>
    <t>Daniel Lloyd</t>
    <phoneticPr fontId="8" type="noConversion"/>
  </si>
  <si>
    <t>朱胡安</t>
    <phoneticPr fontId="8" type="noConversion"/>
  </si>
  <si>
    <t>朱戴维</t>
    <phoneticPr fontId="8" type="noConversion"/>
  </si>
  <si>
    <t>艾明达</t>
    <phoneticPr fontId="8" type="noConversion"/>
  </si>
  <si>
    <t>江腾一</t>
    <phoneticPr fontId="8" type="noConversion"/>
  </si>
  <si>
    <t>王睿</t>
    <phoneticPr fontId="8" type="noConversion"/>
  </si>
  <si>
    <t>张臻东</t>
    <phoneticPr fontId="8" type="noConversion"/>
  </si>
  <si>
    <t>张志强</t>
    <phoneticPr fontId="8" type="noConversion"/>
  </si>
  <si>
    <t>谢欣哲</t>
    <phoneticPr fontId="8" type="noConversion"/>
  </si>
  <si>
    <t>袁波</t>
    <phoneticPr fontId="8" type="noConversion"/>
  </si>
  <si>
    <r>
      <rPr>
        <sz val="11"/>
        <color theme="1"/>
        <rFont val="宋体"/>
        <family val="3"/>
        <charset val="134"/>
      </rPr>
      <t>≤</t>
    </r>
    <r>
      <rPr>
        <sz val="11"/>
        <color theme="1"/>
        <rFont val="Helvetica"/>
        <family val="2"/>
      </rPr>
      <t>101.1</t>
    </r>
    <phoneticPr fontId="8" type="noConversion"/>
  </si>
  <si>
    <r>
      <rPr>
        <sz val="11"/>
        <color theme="1"/>
        <rFont val="宋体"/>
        <family val="3"/>
        <charset val="134"/>
      </rPr>
      <t>≤</t>
    </r>
    <r>
      <rPr>
        <sz val="11"/>
        <color theme="1"/>
        <rFont val="Helvetica"/>
        <family val="2"/>
      </rPr>
      <t>101.1</t>
    </r>
    <phoneticPr fontId="8" type="noConversion"/>
  </si>
  <si>
    <t>≤102.3</t>
  </si>
  <si>
    <t>是</t>
    <phoneticPr fontId="8" type="noConversion"/>
  </si>
  <si>
    <t>否</t>
    <phoneticPr fontId="8" type="noConversion"/>
  </si>
  <si>
    <t>≤102.3</t>
    <phoneticPr fontId="8" type="noConversion"/>
  </si>
  <si>
    <t>绅宝CC</t>
    <phoneticPr fontId="8" type="noConversion"/>
  </si>
  <si>
    <t>绅宝CC</t>
    <phoneticPr fontId="8" type="noConversion"/>
  </si>
  <si>
    <t>江腾一</t>
    <rPh sb="0" eb="1">
      <t>jiang'teng'yi</t>
    </rPh>
    <phoneticPr fontId="8" type="noConversion"/>
  </si>
  <si>
    <t>陈旭</t>
    <rPh sb="0" eb="1">
      <t>chen'xu</t>
    </rPh>
    <phoneticPr fontId="8" type="noConversion"/>
  </si>
  <si>
    <t>张志强</t>
    <rPh sb="0" eb="1">
      <t>zhang'zhi'qiang</t>
    </rPh>
    <phoneticPr fontId="8" type="noConversion"/>
  </si>
  <si>
    <t>朱戴维</t>
    <rPh sb="0" eb="1">
      <t>zhu'dai'wei</t>
    </rPh>
    <phoneticPr fontId="8" type="noConversion"/>
  </si>
  <si>
    <t>王睿</t>
    <rPh sb="0" eb="1">
      <t>wang'rui</t>
    </rPh>
    <phoneticPr fontId="8" type="noConversion"/>
  </si>
  <si>
    <t>袁波</t>
    <rPh sb="0" eb="1">
      <t>yuan'bo</t>
    </rPh>
    <phoneticPr fontId="8" type="noConversion"/>
  </si>
  <si>
    <t>何子贤</t>
    <rPh sb="0" eb="1">
      <t>he'zi'xian</t>
    </rPh>
    <phoneticPr fontId="8" type="noConversion"/>
  </si>
  <si>
    <t>郑安迪</t>
    <rPh sb="0" eb="1">
      <t>zheng'an'di</t>
    </rPh>
    <phoneticPr fontId="8" type="noConversion"/>
  </si>
  <si>
    <t>陈超</t>
    <rPh sb="0" eb="1">
      <t>chen'chao</t>
    </rPh>
    <phoneticPr fontId="8" type="noConversion"/>
  </si>
  <si>
    <t>张臻东</t>
    <rPh sb="0" eb="1">
      <t>zhang'zhen'dong</t>
    </rPh>
    <phoneticPr fontId="8" type="noConversion"/>
  </si>
  <si>
    <t>第4分站（佘山）全场平均圈时计算</t>
    <rPh sb="5" eb="6">
      <t>she'shan</t>
    </rPh>
    <phoneticPr fontId="8" type="noConversion"/>
  </si>
  <si>
    <t>第4分站（佘山）车型表现力计算方式</t>
    <rPh sb="5" eb="6">
      <t>she'shan</t>
    </rPh>
    <phoneticPr fontId="8" type="noConversion"/>
  </si>
  <si>
    <t>第4分站（佘山）车型表现力情况</t>
    <rPh sb="5" eb="6">
      <t>she'shan</t>
    </rPh>
    <phoneticPr fontId="8" type="noConversion"/>
  </si>
  <si>
    <t>张臻东 凌度GTS</t>
    <rPh sb="4" eb="5">
      <t>ling'du</t>
    </rPh>
    <phoneticPr fontId="8" type="noConversion"/>
  </si>
  <si>
    <t>江腾一 凌度GTS</t>
    <rPh sb="0" eb="1">
      <t>jiang'teng'yi</t>
    </rPh>
    <rPh sb="4" eb="5">
      <t>ling'du</t>
    </rPh>
    <phoneticPr fontId="8" type="noConversion"/>
  </si>
  <si>
    <t>谢欣哲 K3</t>
    <rPh sb="0" eb="1">
      <t>xie'xin'zhe</t>
    </rPh>
    <phoneticPr fontId="8" type="noConversion"/>
  </si>
  <si>
    <t>陈旭 M6</t>
    <rPh sb="0" eb="1">
      <t>chen'xu</t>
    </rPh>
    <phoneticPr fontId="8" type="noConversion"/>
  </si>
  <si>
    <t>张志强 K3</t>
    <rPh sb="0" eb="1">
      <t>zhang'zhi'qiang</t>
    </rPh>
    <phoneticPr fontId="8" type="noConversion"/>
  </si>
  <si>
    <t>朱戴维 绅宝CC</t>
    <rPh sb="0" eb="1">
      <t>zhu'dai'wei</t>
    </rPh>
    <rPh sb="4" eb="5">
      <t>shen'bao</t>
    </rPh>
    <phoneticPr fontId="8" type="noConversion"/>
  </si>
  <si>
    <t>何晓乐 全新福克斯</t>
    <rPh sb="0" eb="1">
      <t>he'xiao'le</t>
    </rPh>
    <rPh sb="4" eb="5">
      <t>quan'xin</t>
    </rPh>
    <rPh sb="6" eb="7">
      <t>fu'ke'si</t>
    </rPh>
    <phoneticPr fontId="8" type="noConversion"/>
  </si>
  <si>
    <t>甄卓伟 全新福克斯</t>
    <rPh sb="0" eb="1">
      <t>zhen'zhuo'wei</t>
    </rPh>
    <rPh sb="4" eb="5">
      <t>quan'xin'fu'ke'si</t>
    </rPh>
    <phoneticPr fontId="8" type="noConversion"/>
  </si>
  <si>
    <t>艾明达 凌度GTS</t>
    <rPh sb="0" eb="1">
      <t>ai'ming'da</t>
    </rPh>
    <rPh sb="4" eb="5">
      <t>ling'du</t>
    </rPh>
    <phoneticPr fontId="8" type="noConversion"/>
  </si>
  <si>
    <t>王睿 凌度GTS</t>
    <rPh sb="0" eb="1">
      <t>wang'rui</t>
    </rPh>
    <rPh sb="3" eb="4">
      <t>ling'du</t>
    </rPh>
    <phoneticPr fontId="8" type="noConversion"/>
  </si>
  <si>
    <t>欧阳若曦 绅宝CC</t>
    <rPh sb="0" eb="1">
      <t>ou'yang'ruo'xi</t>
    </rPh>
    <rPh sb="5" eb="6">
      <t>shen'bao</t>
    </rPh>
    <phoneticPr fontId="8" type="noConversion"/>
  </si>
  <si>
    <t>曹宏炜 全新福克斯</t>
    <rPh sb="4" eb="5">
      <t>quan'xin'fu'ke'si</t>
    </rPh>
    <phoneticPr fontId="8" type="noConversion"/>
  </si>
  <si>
    <t>詹家图 K3</t>
    <phoneticPr fontId="8" type="noConversion"/>
  </si>
  <si>
    <t>袁波 K3</t>
    <rPh sb="0" eb="1">
      <t>yuan'bo</t>
    </rPh>
    <phoneticPr fontId="8" type="noConversion"/>
  </si>
  <si>
    <t>朱胡安 绅宝CC</t>
    <rPh sb="4" eb="5">
      <t>shen'bao</t>
    </rPh>
    <phoneticPr fontId="8" type="noConversion"/>
  </si>
  <si>
    <t>何子贤 M6</t>
    <rPh sb="0" eb="1">
      <t>he'zi'xian</t>
    </rPh>
    <phoneticPr fontId="8" type="noConversion"/>
  </si>
  <si>
    <t>郑安迪 M6</t>
    <rPh sb="0" eb="1">
      <t>zheng'an'di</t>
    </rPh>
    <phoneticPr fontId="8" type="noConversion"/>
  </si>
  <si>
    <t>黎智聪 全新福克斯</t>
    <rPh sb="4" eb="5">
      <t>quan'xin'fu'ke'si</t>
    </rPh>
    <phoneticPr fontId="8" type="noConversion"/>
  </si>
  <si>
    <t>陈超 阿特兹</t>
    <rPh sb="0" eb="1">
      <t>chen'chao</t>
    </rPh>
    <rPh sb="3" eb="4">
      <t>a'te'zi</t>
    </rPh>
    <phoneticPr fontId="8" type="noConversion"/>
  </si>
  <si>
    <t>张臻东 凌度GTS</t>
    <rPh sb="0" eb="1">
      <t>zhang'zhen'dong</t>
    </rPh>
    <rPh sb="4" eb="5">
      <t>ling'du</t>
    </rPh>
    <phoneticPr fontId="8" type="noConversion"/>
  </si>
  <si>
    <t>≤100.9</t>
    <phoneticPr fontId="8" type="noConversion"/>
  </si>
  <si>
    <t>凌度 GTS</t>
    <rPh sb="0" eb="1">
      <t>ling'du</t>
    </rPh>
    <phoneticPr fontId="8" type="noConversion"/>
  </si>
  <si>
    <t>张臻东</t>
    <rPh sb="0" eb="1">
      <t>zhanz'ghen'dong</t>
    </rPh>
    <phoneticPr fontId="8" type="noConversion"/>
  </si>
  <si>
    <t>艾明达</t>
    <rPh sb="0" eb="1">
      <t>ai'ming'd'da</t>
    </rPh>
    <phoneticPr fontId="8" type="noConversion"/>
  </si>
  <si>
    <t>谢欣哲</t>
    <rPh sb="0" eb="1">
      <t>xie'ixn'zhe</t>
    </rPh>
    <phoneticPr fontId="8" type="noConversion"/>
  </si>
  <si>
    <t>詹家图</t>
    <rPh sb="0" eb="1">
      <t>zhan'jia'tu</t>
    </rPh>
    <phoneticPr fontId="8" type="noConversion"/>
  </si>
  <si>
    <t>阿特兹</t>
    <rPh sb="0" eb="1">
      <t>a'te'zi</t>
    </rPh>
    <phoneticPr fontId="8" type="noConversion"/>
  </si>
  <si>
    <t>绅宝CC</t>
    <rPh sb="0" eb="1">
      <t>shen'bao</t>
    </rPh>
    <phoneticPr fontId="8" type="noConversion"/>
  </si>
  <si>
    <t>朱胡安</t>
    <rPh sb="0" eb="1">
      <t>zhu'hu'an</t>
    </rPh>
    <phoneticPr fontId="8" type="noConversion"/>
  </si>
  <si>
    <t>欧阳若曦</t>
    <rPh sb="0" eb="1">
      <t>ou'yang</t>
    </rPh>
    <rPh sb="2" eb="3">
      <t>ruo'xi</t>
    </rPh>
    <phoneticPr fontId="8" type="noConversion"/>
  </si>
  <si>
    <t>全新福克斯</t>
    <rPh sb="0" eb="1">
      <t>quan'xin'fu'ke'si</t>
    </rPh>
    <phoneticPr fontId="8" type="noConversion"/>
  </si>
  <si>
    <t>曹宏炜</t>
    <rPh sb="0" eb="1">
      <t>cao'hong'wei</t>
    </rPh>
    <phoneticPr fontId="8" type="noConversion"/>
  </si>
  <si>
    <t>黎智聪</t>
    <rPh sb="0" eb="1">
      <t>li'zhi'cong</t>
    </rPh>
    <phoneticPr fontId="8" type="noConversion"/>
  </si>
  <si>
    <t>否</t>
    <rPh sb="0" eb="1">
      <t>fou</t>
    </rPh>
    <phoneticPr fontId="8" type="noConversion"/>
  </si>
  <si>
    <t>第二回合未作出有效圈速，且同队仅一辆赛车参赛，数据不足，不参与评估</t>
    <rPh sb="12" eb="13">
      <t>qie</t>
    </rPh>
    <rPh sb="13" eb="14">
      <t>tong'dui</t>
    </rPh>
    <rPh sb="15" eb="16">
      <t>jin</t>
    </rPh>
    <rPh sb="16" eb="17">
      <t>yi'liang</t>
    </rPh>
    <rPh sb="18" eb="19">
      <t>sai'che</t>
    </rPh>
    <rPh sb="20" eb="21">
      <t>can's</t>
    </rPh>
    <rPh sb="23" eb="24">
      <t>shu'ju</t>
    </rPh>
    <rPh sb="25" eb="26">
      <t>bu'zu</t>
    </rPh>
    <rPh sb="28" eb="29">
      <t>bu'can'yu</t>
    </rPh>
    <rPh sb="31" eb="32">
      <t>ping'gu</t>
    </rPh>
    <phoneticPr fontId="8" type="noConversion"/>
  </si>
  <si>
    <t>-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</si>
</sst>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0.0_ "/>
    <numFmt numFmtId="177" formatCode="0.0"/>
    <numFmt numFmtId="178" formatCode="0.000_ "/>
    <numFmt numFmtId="179" formatCode="0.000000000_);[Red]\(0.000000000\)"/>
    <numFmt numFmtId="180" formatCode="0.000_);[Red]\(0.000\)"/>
    <numFmt numFmtId="181" formatCode="0.0_);[Red]\(0.0\)"/>
    <numFmt numFmtId="182" formatCode="mm:ss\."/>
    <numFmt numFmtId="183" formatCode="0.00&quot;s&quot;"/>
    <numFmt numFmtId="184" formatCode="0.000"/>
    <numFmt numFmtId="185" formatCode="mm:ss.00"/>
    <numFmt numFmtId="186" formatCode="0.000000000000000_ "/>
    <numFmt numFmtId="187" formatCode="0.00_);[Red]\(0.00\)"/>
  </numFmts>
  <fonts count="11" x14ac:knownFonts="1">
    <font>
      <sz val="11"/>
      <color theme="1"/>
      <name val="宋体"/>
      <charset val="134"/>
      <scheme val="minor"/>
    </font>
    <font>
      <sz val="11"/>
      <color theme="1"/>
      <name val="Helvetica"/>
      <family val="2"/>
    </font>
    <font>
      <sz val="11"/>
      <color theme="1"/>
      <name val="微软雅黑"/>
      <family val="3"/>
      <charset val="134"/>
    </font>
    <font>
      <sz val="11"/>
      <color rgb="FF000000"/>
      <name val="微软雅黑"/>
      <family val="3"/>
      <charset val="134"/>
    </font>
    <font>
      <sz val="11"/>
      <color theme="1"/>
      <name val="宋体"/>
      <family val="3"/>
      <charset val="134"/>
    </font>
    <font>
      <sz val="11"/>
      <name val="Helvetica"/>
      <family val="2"/>
    </font>
    <font>
      <sz val="11"/>
      <color rgb="FFFF0000"/>
      <name val="Helvetica"/>
      <family val="2"/>
    </font>
    <font>
      <sz val="11"/>
      <color rgb="FFFF0000"/>
      <name val="微软雅黑"/>
      <family val="3"/>
      <charset val="134"/>
    </font>
    <font>
      <sz val="9"/>
      <name val="宋体"/>
      <family val="3"/>
      <charset val="136"/>
      <scheme val="minor"/>
    </font>
    <font>
      <sz val="11"/>
      <color theme="1"/>
      <name val="Helvetica"/>
      <family val="3"/>
      <charset val="134"/>
    </font>
    <font>
      <sz val="11"/>
      <color theme="1"/>
      <name val="微软雅黑"/>
      <family val="2"/>
      <charset val="13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8" fontId="1" fillId="0" borderId="4" xfId="0" applyNumberFormat="1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76" fontId="1" fillId="2" borderId="4" xfId="0" applyNumberFormat="1" applyFont="1" applyFill="1" applyBorder="1" applyAlignment="1">
      <alignment horizontal="center" vertical="center"/>
    </xf>
    <xf numFmtId="178" fontId="1" fillId="3" borderId="4" xfId="0" applyNumberFormat="1" applyFont="1" applyFill="1" applyBorder="1" applyAlignment="1">
      <alignment horizontal="center" vertical="center"/>
    </xf>
    <xf numFmtId="180" fontId="1" fillId="0" borderId="4" xfId="0" applyNumberFormat="1" applyFont="1" applyBorder="1" applyAlignment="1">
      <alignment horizontal="center" vertical="center"/>
    </xf>
    <xf numFmtId="181" fontId="1" fillId="2" borderId="4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8" fontId="5" fillId="3" borderId="4" xfId="0" applyNumberFormat="1" applyFont="1" applyFill="1" applyBorder="1" applyAlignment="1">
      <alignment horizontal="center" vertical="center"/>
    </xf>
    <xf numFmtId="178" fontId="6" fillId="3" borderId="4" xfId="0" applyNumberFormat="1" applyFont="1" applyFill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8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/>
    <xf numFmtId="0" fontId="2" fillId="0" borderId="4" xfId="0" applyFont="1" applyBorder="1" applyAlignment="1">
      <alignment vertical="center"/>
    </xf>
    <xf numFmtId="180" fontId="1" fillId="0" borderId="4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180" fontId="1" fillId="3" borderId="4" xfId="0" applyNumberFormat="1" applyFont="1" applyFill="1" applyBorder="1" applyAlignment="1">
      <alignment horizontal="center" vertical="center"/>
    </xf>
    <xf numFmtId="178" fontId="1" fillId="0" borderId="4" xfId="0" applyNumberFormat="1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/>
    </xf>
    <xf numFmtId="180" fontId="6" fillId="3" borderId="4" xfId="0" applyNumberFormat="1" applyFont="1" applyFill="1" applyBorder="1" applyAlignment="1">
      <alignment horizontal="center" vertical="center"/>
    </xf>
    <xf numFmtId="180" fontId="5" fillId="3" borderId="4" xfId="0" applyNumberFormat="1" applyFont="1" applyFill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0" fontId="1" fillId="3" borderId="4" xfId="0" applyFont="1" applyFill="1" applyBorder="1"/>
    <xf numFmtId="181" fontId="5" fillId="2" borderId="4" xfId="0" applyNumberFormat="1" applyFont="1" applyFill="1" applyBorder="1" applyAlignment="1">
      <alignment horizontal="center" vertical="center"/>
    </xf>
    <xf numFmtId="180" fontId="5" fillId="0" borderId="4" xfId="0" applyNumberFormat="1" applyFont="1" applyFill="1" applyBorder="1" applyAlignment="1">
      <alignment horizontal="center" vertical="center"/>
    </xf>
    <xf numFmtId="179" fontId="1" fillId="3" borderId="4" xfId="0" applyNumberFormat="1" applyFont="1" applyFill="1" applyBorder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78" fontId="1" fillId="0" borderId="0" xfId="0" applyNumberFormat="1" applyFont="1" applyBorder="1" applyAlignment="1">
      <alignment vertical="center" wrapText="1" shrinkToFit="1"/>
    </xf>
    <xf numFmtId="0" fontId="1" fillId="0" borderId="0" xfId="0" applyFont="1" applyBorder="1"/>
    <xf numFmtId="2" fontId="0" fillId="0" borderId="0" xfId="0" applyNumberFormat="1"/>
    <xf numFmtId="0" fontId="0" fillId="0" borderId="0" xfId="0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2" fontId="0" fillId="4" borderId="16" xfId="0" applyNumberFormat="1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left"/>
    </xf>
    <xf numFmtId="0" fontId="0" fillId="5" borderId="18" xfId="0" applyFill="1" applyBorder="1" applyAlignment="1">
      <alignment horizontal="center"/>
    </xf>
    <xf numFmtId="2" fontId="0" fillId="5" borderId="18" xfId="0" applyNumberForma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8" xfId="0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182" fontId="0" fillId="4" borderId="16" xfId="0" applyNumberFormat="1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183" fontId="0" fillId="5" borderId="18" xfId="0" applyNumberFormat="1" applyFill="1" applyBorder="1" applyAlignment="1">
      <alignment horizontal="center"/>
    </xf>
    <xf numFmtId="10" fontId="0" fillId="5" borderId="23" xfId="0" applyNumberFormat="1" applyFill="1" applyBorder="1" applyAlignment="1">
      <alignment horizontal="center"/>
    </xf>
    <xf numFmtId="183" fontId="0" fillId="0" borderId="18" xfId="0" applyNumberFormat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83" fontId="0" fillId="0" borderId="20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0" fontId="0" fillId="0" borderId="0" xfId="0" applyNumberFormat="1"/>
    <xf numFmtId="184" fontId="0" fillId="0" borderId="0" xfId="0" applyNumberFormat="1"/>
    <xf numFmtId="0" fontId="0" fillId="0" borderId="18" xfId="0" quotePrefix="1" applyBorder="1" applyAlignment="1">
      <alignment horizontal="center"/>
    </xf>
    <xf numFmtId="0" fontId="0" fillId="0" borderId="20" xfId="0" quotePrefix="1" applyBorder="1" applyAlignment="1">
      <alignment horizontal="center"/>
    </xf>
    <xf numFmtId="185" fontId="0" fillId="5" borderId="18" xfId="0" applyNumberFormat="1" applyFill="1" applyBorder="1" applyAlignment="1">
      <alignment horizontal="center"/>
    </xf>
    <xf numFmtId="185" fontId="0" fillId="0" borderId="18" xfId="0" applyNumberFormat="1" applyBorder="1" applyAlignment="1">
      <alignment horizontal="center"/>
    </xf>
    <xf numFmtId="185" fontId="0" fillId="0" borderId="20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6" xfId="0" quotePrefix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185" fontId="0" fillId="0" borderId="26" xfId="0" applyNumberFormat="1" applyBorder="1" applyAlignment="1">
      <alignment horizontal="center"/>
    </xf>
    <xf numFmtId="183" fontId="0" fillId="0" borderId="26" xfId="0" applyNumberFormat="1" applyBorder="1" applyAlignment="1">
      <alignment horizontal="center"/>
    </xf>
    <xf numFmtId="10" fontId="0" fillId="0" borderId="27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quotePrefix="1" applyBorder="1" applyAlignment="1">
      <alignment horizontal="center"/>
    </xf>
    <xf numFmtId="185" fontId="0" fillId="0" borderId="0" xfId="0" applyNumberFormat="1" applyBorder="1" applyAlignment="1">
      <alignment horizontal="center"/>
    </xf>
    <xf numFmtId="183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29" xfId="0" applyFill="1" applyBorder="1" applyAlignment="1">
      <alignment horizontal="left"/>
    </xf>
    <xf numFmtId="0" fontId="0" fillId="5" borderId="29" xfId="0" applyFill="1" applyBorder="1" applyAlignment="1">
      <alignment horizontal="center"/>
    </xf>
    <xf numFmtId="2" fontId="0" fillId="5" borderId="29" xfId="0" applyNumberFormat="1" applyFill="1" applyBorder="1" applyAlignment="1">
      <alignment horizontal="center"/>
    </xf>
    <xf numFmtId="185" fontId="0" fillId="5" borderId="29" xfId="0" applyNumberFormat="1" applyFill="1" applyBorder="1" applyAlignment="1">
      <alignment horizontal="center"/>
    </xf>
    <xf numFmtId="183" fontId="0" fillId="5" borderId="29" xfId="0" applyNumberFormat="1" applyFill="1" applyBorder="1" applyAlignment="1">
      <alignment horizontal="center"/>
    </xf>
    <xf numFmtId="10" fontId="0" fillId="5" borderId="30" xfId="0" applyNumberFormat="1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left"/>
    </xf>
    <xf numFmtId="0" fontId="0" fillId="0" borderId="32" xfId="0" applyBorder="1" applyAlignment="1">
      <alignment horizontal="center"/>
    </xf>
    <xf numFmtId="0" fontId="0" fillId="0" borderId="32" xfId="0" quotePrefix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185" fontId="0" fillId="0" borderId="32" xfId="0" applyNumberFormat="1" applyBorder="1" applyAlignment="1">
      <alignment horizontal="center"/>
    </xf>
    <xf numFmtId="183" fontId="0" fillId="0" borderId="32" xfId="0" applyNumberFormat="1" applyBorder="1" applyAlignment="1">
      <alignment horizontal="center"/>
    </xf>
    <xf numFmtId="10" fontId="0" fillId="0" borderId="33" xfId="0" applyNumberFormat="1" applyBorder="1" applyAlignment="1">
      <alignment horizontal="center"/>
    </xf>
    <xf numFmtId="186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2" borderId="9" xfId="0" applyNumberFormat="1" applyFont="1" applyFill="1" applyBorder="1" applyAlignment="1">
      <alignment horizontal="center" vertical="center"/>
    </xf>
    <xf numFmtId="176" fontId="5" fillId="2" borderId="9" xfId="0" applyNumberFormat="1" applyFont="1" applyFill="1" applyBorder="1" applyAlignment="1">
      <alignment horizontal="center" vertical="center"/>
    </xf>
    <xf numFmtId="178" fontId="6" fillId="0" borderId="4" xfId="0" applyNumberFormat="1" applyFont="1" applyFill="1" applyBorder="1" applyAlignment="1">
      <alignment horizontal="center" vertical="center"/>
    </xf>
    <xf numFmtId="176" fontId="6" fillId="2" borderId="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3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87" fontId="1" fillId="2" borderId="4" xfId="0" applyNumberFormat="1" applyFont="1" applyFill="1" applyBorder="1" applyAlignment="1">
      <alignment horizontal="center" vertical="center"/>
    </xf>
    <xf numFmtId="0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80" fontId="6" fillId="0" borderId="4" xfId="0" applyNumberFormat="1" applyFont="1" applyFill="1" applyBorder="1" applyAlignment="1">
      <alignment horizontal="center" vertical="center"/>
    </xf>
    <xf numFmtId="181" fontId="6" fillId="2" borderId="4" xfId="0" applyNumberFormat="1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/>
    </xf>
    <xf numFmtId="0" fontId="10" fillId="0" borderId="40" xfId="0" applyFont="1" applyBorder="1" applyAlignment="1">
      <alignment horizontal="center" vertical="center"/>
    </xf>
    <xf numFmtId="176" fontId="1" fillId="2" borderId="7" xfId="0" applyNumberFormat="1" applyFont="1" applyFill="1" applyBorder="1" applyAlignment="1">
      <alignment horizontal="center" vertical="center"/>
    </xf>
    <xf numFmtId="178" fontId="1" fillId="3" borderId="7" xfId="0" applyNumberFormat="1" applyFont="1" applyFill="1" applyBorder="1" applyAlignment="1">
      <alignment horizontal="center" vertical="center"/>
    </xf>
    <xf numFmtId="180" fontId="1" fillId="0" borderId="7" xfId="0" applyNumberFormat="1" applyFont="1" applyBorder="1" applyAlignment="1">
      <alignment horizontal="center" vertical="center"/>
    </xf>
    <xf numFmtId="181" fontId="1" fillId="2" borderId="7" xfId="0" applyNumberFormat="1" applyFont="1" applyFill="1" applyBorder="1" applyAlignment="1">
      <alignment horizontal="center" vertical="center"/>
    </xf>
    <xf numFmtId="180" fontId="1" fillId="3" borderId="7" xfId="0" applyNumberFormat="1" applyFont="1" applyFill="1" applyBorder="1" applyAlignment="1">
      <alignment horizontal="center" vertical="center"/>
    </xf>
    <xf numFmtId="178" fontId="5" fillId="0" borderId="7" xfId="0" applyNumberFormat="1" applyFont="1" applyFill="1" applyBorder="1" applyAlignment="1">
      <alignment horizontal="center" vertical="center"/>
    </xf>
    <xf numFmtId="176" fontId="5" fillId="2" borderId="7" xfId="0" applyNumberFormat="1" applyFont="1" applyFill="1" applyBorder="1" applyAlignment="1">
      <alignment horizontal="center" vertical="center"/>
    </xf>
    <xf numFmtId="178" fontId="5" fillId="3" borderId="7" xfId="0" applyNumberFormat="1" applyFont="1" applyFill="1" applyBorder="1" applyAlignment="1">
      <alignment horizontal="center" vertical="center"/>
    </xf>
    <xf numFmtId="180" fontId="5" fillId="3" borderId="7" xfId="0" applyNumberFormat="1" applyFont="1" applyFill="1" applyBorder="1" applyAlignment="1">
      <alignment horizontal="center" vertical="center"/>
    </xf>
    <xf numFmtId="178" fontId="1" fillId="0" borderId="7" xfId="0" applyNumberFormat="1" applyFont="1" applyFill="1" applyBorder="1" applyAlignment="1">
      <alignment horizontal="center" vertical="center"/>
    </xf>
    <xf numFmtId="180" fontId="5" fillId="0" borderId="7" xfId="0" applyNumberFormat="1" applyFont="1" applyFill="1" applyBorder="1" applyAlignment="1">
      <alignment horizontal="center" vertical="center"/>
    </xf>
    <xf numFmtId="179" fontId="1" fillId="3" borderId="7" xfId="0" applyNumberFormat="1" applyFont="1" applyFill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177" fontId="10" fillId="0" borderId="4" xfId="0" applyNumberFormat="1" applyFont="1" applyBorder="1" applyAlignment="1">
      <alignment horizontal="center" vertical="center"/>
    </xf>
    <xf numFmtId="176" fontId="10" fillId="0" borderId="9" xfId="0" applyNumberFormat="1" applyFont="1" applyBorder="1" applyAlignment="1">
      <alignment horizontal="center" vertical="center"/>
    </xf>
    <xf numFmtId="177" fontId="10" fillId="0" borderId="4" xfId="0" applyNumberFormat="1" applyFont="1" applyFill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176" fontId="10" fillId="0" borderId="38" xfId="0" applyNumberFormat="1" applyFont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177" fontId="10" fillId="0" borderId="38" xfId="0" applyNumberFormat="1" applyFont="1" applyBorder="1" applyAlignment="1">
      <alignment horizontal="center" vertical="center"/>
    </xf>
    <xf numFmtId="176" fontId="10" fillId="0" borderId="39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76" fontId="10" fillId="0" borderId="7" xfId="0" applyNumberFormat="1" applyFont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177" fontId="10" fillId="0" borderId="7" xfId="0" applyNumberFormat="1" applyFont="1" applyBorder="1" applyAlignment="1">
      <alignment horizontal="center" vertical="center"/>
    </xf>
    <xf numFmtId="176" fontId="10" fillId="0" borderId="8" xfId="0" applyNumberFormat="1" applyFont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176" fontId="10" fillId="7" borderId="4" xfId="0" applyNumberFormat="1" applyFont="1" applyFill="1" applyBorder="1" applyAlignment="1">
      <alignment horizontal="center" vertical="center"/>
    </xf>
    <xf numFmtId="177" fontId="10" fillId="7" borderId="4" xfId="0" applyNumberFormat="1" applyFont="1" applyFill="1" applyBorder="1" applyAlignment="1">
      <alignment horizontal="center" vertical="center"/>
    </xf>
    <xf numFmtId="176" fontId="10" fillId="7" borderId="9" xfId="0" applyNumberFormat="1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80" fontId="1" fillId="2" borderId="4" xfId="0" applyNumberFormat="1" applyFont="1" applyFill="1" applyBorder="1" applyAlignment="1">
      <alignment horizontal="center" vertical="center"/>
    </xf>
    <xf numFmtId="180" fontId="5" fillId="2" borderId="4" xfId="0" applyNumberFormat="1" applyFont="1" applyFill="1" applyBorder="1" applyAlignment="1">
      <alignment horizontal="center" vertical="center"/>
    </xf>
    <xf numFmtId="180" fontId="1" fillId="2" borderId="7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7" borderId="4" xfId="0" applyNumberFormat="1" applyFont="1" applyFill="1" applyBorder="1" applyAlignment="1">
      <alignment horizontal="center" vertical="center"/>
    </xf>
    <xf numFmtId="177" fontId="2" fillId="7" borderId="4" xfId="0" applyNumberFormat="1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176" fontId="10" fillId="8" borderId="4" xfId="0" applyNumberFormat="1" applyFont="1" applyFill="1" applyBorder="1" applyAlignment="1">
      <alignment horizontal="center" vertical="center"/>
    </xf>
    <xf numFmtId="177" fontId="10" fillId="8" borderId="4" xfId="0" applyNumberFormat="1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176" fontId="2" fillId="8" borderId="4" xfId="0" applyNumberFormat="1" applyFont="1" applyFill="1" applyBorder="1" applyAlignment="1">
      <alignment horizontal="center" vertical="center"/>
    </xf>
    <xf numFmtId="176" fontId="2" fillId="0" borderId="38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8" borderId="9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0" fillId="8" borderId="41" xfId="0" applyFont="1" applyFill="1" applyBorder="1" applyAlignment="1">
      <alignment horizontal="center" vertical="center"/>
    </xf>
    <xf numFmtId="0" fontId="2" fillId="8" borderId="42" xfId="0" applyFont="1" applyFill="1" applyBorder="1" applyAlignment="1">
      <alignment horizontal="center" vertical="center"/>
    </xf>
    <xf numFmtId="176" fontId="2" fillId="8" borderId="42" xfId="0" applyNumberFormat="1" applyFont="1" applyFill="1" applyBorder="1" applyAlignment="1">
      <alignment horizontal="center" vertical="center"/>
    </xf>
    <xf numFmtId="0" fontId="10" fillId="8" borderId="42" xfId="0" applyFont="1" applyFill="1" applyBorder="1" applyAlignment="1">
      <alignment horizontal="center" vertical="center"/>
    </xf>
    <xf numFmtId="177" fontId="10" fillId="8" borderId="42" xfId="0" applyNumberFormat="1" applyFont="1" applyFill="1" applyBorder="1" applyAlignment="1">
      <alignment horizontal="center" vertical="center"/>
    </xf>
    <xf numFmtId="176" fontId="10" fillId="8" borderId="42" xfId="0" applyNumberFormat="1" applyFont="1" applyFill="1" applyBorder="1" applyAlignment="1">
      <alignment horizontal="center" vertical="center"/>
    </xf>
    <xf numFmtId="0" fontId="10" fillId="7" borderId="42" xfId="0" applyFont="1" applyFill="1" applyBorder="1" applyAlignment="1">
      <alignment horizontal="center" vertical="center"/>
    </xf>
    <xf numFmtId="177" fontId="2" fillId="7" borderId="42" xfId="0" applyNumberFormat="1" applyFont="1" applyFill="1" applyBorder="1" applyAlignment="1">
      <alignment horizontal="center" vertical="center"/>
    </xf>
    <xf numFmtId="176" fontId="2" fillId="8" borderId="43" xfId="0" applyNumberFormat="1" applyFont="1" applyFill="1" applyBorder="1" applyAlignment="1">
      <alignment horizontal="center" vertical="center"/>
    </xf>
    <xf numFmtId="177" fontId="2" fillId="7" borderId="7" xfId="0" applyNumberFormat="1" applyFont="1" applyFill="1" applyBorder="1" applyAlignment="1">
      <alignment horizontal="center" vertical="center"/>
    </xf>
    <xf numFmtId="176" fontId="2" fillId="8" borderId="8" xfId="0" applyNumberFormat="1" applyFont="1" applyFill="1" applyBorder="1" applyAlignment="1">
      <alignment horizontal="center" vertical="center"/>
    </xf>
    <xf numFmtId="180" fontId="6" fillId="2" borderId="4" xfId="0" applyNumberFormat="1" applyFont="1" applyFill="1" applyBorder="1" applyAlignment="1">
      <alignment horizontal="center" vertical="center"/>
    </xf>
    <xf numFmtId="178" fontId="6" fillId="0" borderId="7" xfId="0" applyNumberFormat="1" applyFont="1" applyFill="1" applyBorder="1" applyAlignment="1">
      <alignment horizontal="center" vertical="center"/>
    </xf>
    <xf numFmtId="181" fontId="6" fillId="2" borderId="7" xfId="0" applyNumberFormat="1" applyFont="1" applyFill="1" applyBorder="1" applyAlignment="1">
      <alignment horizontal="center" vertical="center"/>
    </xf>
    <xf numFmtId="178" fontId="6" fillId="3" borderId="7" xfId="0" applyNumberFormat="1" applyFont="1" applyFill="1" applyBorder="1" applyAlignment="1">
      <alignment horizontal="center" vertical="center"/>
    </xf>
    <xf numFmtId="180" fontId="6" fillId="2" borderId="7" xfId="0" applyNumberFormat="1" applyFont="1" applyFill="1" applyBorder="1" applyAlignment="1">
      <alignment horizontal="center" vertical="center"/>
    </xf>
    <xf numFmtId="180" fontId="6" fillId="0" borderId="7" xfId="0" applyNumberFormat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Simulation Results</a:t>
            </a:r>
            <a:r>
              <a:rPr lang="en-GB" baseline="0"/>
              <a:t> Standard Cirecuit 2.0T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12"/>
          <c:order val="0"/>
          <c:tx>
            <c:v>Ballast</c:v>
          </c:tx>
          <c:spPr>
            <a:ln w="19050" cap="rnd" cmpd="sng" algn="ctr">
              <a:solidFill>
                <a:schemeClr val="accent1">
                  <a:lumMod val="80000"/>
                  <a:lumOff val="2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平衡影响值!$P$4:$P$10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xVal>
          <c:yVal>
            <c:numRef>
              <c:f>平衡影响值!$Q$4:$Q$10</c:f>
              <c:numCache>
                <c:formatCode>0.00</c:formatCode>
                <c:ptCount val="7"/>
                <c:pt idx="0">
                  <c:v>0.0</c:v>
                </c:pt>
                <c:pt idx="1">
                  <c:v>0.258537110847072</c:v>
                </c:pt>
                <c:pt idx="2">
                  <c:v>0.538618980932213</c:v>
                </c:pt>
                <c:pt idx="3">
                  <c:v>0.818700851017411</c:v>
                </c:pt>
                <c:pt idx="4">
                  <c:v>1.109555100721153</c:v>
                </c:pt>
                <c:pt idx="5">
                  <c:v>1.378864591187721</c:v>
                </c:pt>
                <c:pt idx="6">
                  <c:v>1.648174081654318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A0F2-466F-8A9E-381CB354F8A2}"/>
            </c:ext>
          </c:extLst>
        </c:ser>
        <c:ser>
          <c:idx val="0"/>
          <c:order val="1"/>
          <c:tx>
            <c:v>Ride Height</c:v>
          </c:tx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平衡影响值!$P$11:$P$14</c:f>
              <c:numCache>
                <c:formatCode>General</c:formatCode>
                <c:ptCount val="4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</c:numCache>
            </c:numRef>
          </c:xVal>
          <c:yVal>
            <c:numRef>
              <c:f>平衡影响值!$Q$11:$Q$14</c:f>
              <c:numCache>
                <c:formatCode>0.00</c:formatCode>
                <c:ptCount val="4"/>
                <c:pt idx="0">
                  <c:v>0.0</c:v>
                </c:pt>
                <c:pt idx="1">
                  <c:v>0.236992351610823</c:v>
                </c:pt>
                <c:pt idx="2">
                  <c:v>0.452439943983535</c:v>
                </c:pt>
                <c:pt idx="3">
                  <c:v>0.667887536357156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A0F2-466F-8A9E-381CB354F8A2}"/>
            </c:ext>
          </c:extLst>
        </c:ser>
        <c:ser>
          <c:idx val="1"/>
          <c:order val="2"/>
          <c:tx>
            <c:v>Restrictor</c:v>
          </c:tx>
          <c:spPr>
            <a:ln w="19050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平衡影响值!$P$15:$P$18</c:f>
              <c:numCache>
                <c:formatCode>General</c:formatCode>
                <c:ptCount val="4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</c:numCache>
            </c:numRef>
          </c:xVal>
          <c:yVal>
            <c:numRef>
              <c:f>平衡影响值!$Q$15:$Q$18</c:f>
              <c:numCache>
                <c:formatCode>0.00</c:formatCode>
                <c:ptCount val="4"/>
                <c:pt idx="0">
                  <c:v>0.0</c:v>
                </c:pt>
                <c:pt idx="1">
                  <c:v>0.47999999999999</c:v>
                </c:pt>
                <c:pt idx="2">
                  <c:v>1.008000000000038</c:v>
                </c:pt>
                <c:pt idx="3">
                  <c:v>1.587599999999995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A0F2-466F-8A9E-381CB354F8A2}"/>
            </c:ext>
          </c:extLst>
        </c:ser>
        <c:ser>
          <c:idx val="2"/>
          <c:order val="3"/>
          <c:tx>
            <c:v>Boost</c:v>
          </c:tx>
          <c:marker>
            <c:symbol val="none"/>
          </c:marker>
          <c:xVal>
            <c:numRef>
              <c:f>平衡影响值!$P$19:$P$21</c:f>
              <c:numCache>
                <c:formatCode>General</c:formatCode>
                <c:ptCount val="3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</c:numCache>
            </c:numRef>
          </c:xVal>
          <c:yVal>
            <c:numRef>
              <c:f>平衡影响值!$Q$19:$Q$21</c:f>
              <c:numCache>
                <c:formatCode>0.00</c:formatCode>
                <c:ptCount val="3"/>
                <c:pt idx="0">
                  <c:v>0.0</c:v>
                </c:pt>
                <c:pt idx="1">
                  <c:v>0.689999999999998</c:v>
                </c:pt>
                <c:pt idx="2">
                  <c:v>1.460000000000022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A0F2-466F-8A9E-381CB354F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07035936"/>
        <c:axId val="-1907045456"/>
      </c:scatterChart>
      <c:valAx>
        <c:axId val="-1907035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Step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907045456"/>
        <c:crosses val="autoZero"/>
        <c:crossBetween val="midCat"/>
      </c:valAx>
      <c:valAx>
        <c:axId val="-190704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Delta 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9070359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770505438149"/>
          <c:y val="0.375592048142271"/>
          <c:w val="0.145932065297212"/>
          <c:h val="0.2412155669039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554830</xdr:colOff>
      <xdr:row>0</xdr:row>
      <xdr:rowOff>165100</xdr:rowOff>
    </xdr:from>
    <xdr:to>
      <xdr:col>25</xdr:col>
      <xdr:colOff>165100</xdr:colOff>
      <xdr:row>23</xdr:row>
      <xdr:rowOff>12700</xdr:rowOff>
    </xdr:to>
    <xdr:graphicFrame macro="">
      <xdr:nvGraphicFramePr>
        <xdr:cNvPr id="2" name="Chart 1" title="Simulation Results 2.0T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22"/>
  <sheetViews>
    <sheetView topLeftCell="Q1" workbookViewId="0">
      <selection activeCell="J32" sqref="J32"/>
    </sheetView>
  </sheetViews>
  <sheetFormatPr baseColWidth="10" defaultColWidth="8.83203125" defaultRowHeight="14" x14ac:dyDescent="0.15"/>
  <cols>
    <col min="1" max="1" width="2" customWidth="1"/>
    <col min="2" max="2" width="5.33203125" customWidth="1"/>
    <col min="3" max="3" width="33.33203125" customWidth="1"/>
    <col min="4" max="4" width="11.33203125" customWidth="1"/>
    <col min="7" max="8" width="8.83203125" style="56"/>
    <col min="9" max="9" width="16.6640625" style="56" customWidth="1"/>
    <col min="10" max="10" width="17.33203125" style="56" customWidth="1"/>
    <col min="11" max="11" width="12.83203125" bestFit="1" customWidth="1"/>
    <col min="12" max="12" width="15.6640625" customWidth="1"/>
    <col min="13" max="13" width="12" customWidth="1"/>
    <col min="15" max="15" width="20" bestFit="1" customWidth="1"/>
    <col min="30" max="32" width="8.83203125" style="57"/>
  </cols>
  <sheetData>
    <row r="1" spans="2:32" ht="15" thickBot="1" x14ac:dyDescent="0.2"/>
    <row r="2" spans="2:32" ht="15" thickBot="1" x14ac:dyDescent="0.2">
      <c r="B2" s="224" t="s">
        <v>0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6"/>
      <c r="U2" t="s">
        <v>1</v>
      </c>
      <c r="V2" s="82">
        <v>1.1574074074074101E-5</v>
      </c>
    </row>
    <row r="3" spans="2:32" x14ac:dyDescent="0.15">
      <c r="B3" s="58" t="s">
        <v>2</v>
      </c>
      <c r="C3" s="59" t="s">
        <v>3</v>
      </c>
      <c r="D3" s="59" t="s">
        <v>4</v>
      </c>
      <c r="E3" s="59" t="s">
        <v>5</v>
      </c>
      <c r="F3" s="59" t="s">
        <v>6</v>
      </c>
      <c r="G3" s="60" t="s">
        <v>7</v>
      </c>
      <c r="H3" s="60" t="s">
        <v>8</v>
      </c>
      <c r="I3" s="60" t="s">
        <v>9</v>
      </c>
      <c r="J3" s="60" t="s">
        <v>10</v>
      </c>
      <c r="K3" s="74" t="s">
        <v>11</v>
      </c>
      <c r="L3" s="74" t="s">
        <v>12</v>
      </c>
      <c r="M3" s="59" t="s">
        <v>13</v>
      </c>
      <c r="N3" s="75" t="s">
        <v>14</v>
      </c>
      <c r="AB3" t="s">
        <v>15</v>
      </c>
    </row>
    <row r="4" spans="2:32" x14ac:dyDescent="0.15">
      <c r="B4" s="61">
        <v>1</v>
      </c>
      <c r="C4" s="62" t="s">
        <v>16</v>
      </c>
      <c r="D4" s="63">
        <v>60</v>
      </c>
      <c r="E4" s="63">
        <v>1180</v>
      </c>
      <c r="F4" s="63" t="s">
        <v>17</v>
      </c>
      <c r="G4" s="64">
        <v>227.7</v>
      </c>
      <c r="H4" s="64">
        <v>64.349999999999994</v>
      </c>
      <c r="I4" s="64">
        <v>64.349999999999994</v>
      </c>
      <c r="J4" s="64">
        <v>147.30000000000001</v>
      </c>
      <c r="K4" s="86">
        <v>1.0744212962963001E-3</v>
      </c>
      <c r="L4" s="76">
        <f>(K4/$V$2)/($K$4/$V$2)*100</f>
        <v>100</v>
      </c>
      <c r="M4" s="64">
        <f t="shared" ref="M4:M16" si="0">$L$4-L4</f>
        <v>0</v>
      </c>
      <c r="N4" s="77">
        <f t="shared" ref="N4:N17" si="1">M4/$L$4</f>
        <v>0</v>
      </c>
      <c r="P4">
        <v>1</v>
      </c>
      <c r="Q4" s="56">
        <f t="shared" ref="Q4:Q17" si="2">ABS(M4)</f>
        <v>0</v>
      </c>
      <c r="Z4">
        <v>20</v>
      </c>
      <c r="AA4">
        <v>0.26</v>
      </c>
      <c r="AB4" s="83">
        <f>AA4/4</f>
        <v>6.5000000000000002E-2</v>
      </c>
      <c r="AC4">
        <f>AA4*10/20</f>
        <v>0.13</v>
      </c>
      <c r="AD4" s="57" t="s">
        <v>18</v>
      </c>
      <c r="AE4" s="73">
        <f>AA4*15/20</f>
        <v>0.19500000000000001</v>
      </c>
      <c r="AF4" s="57" t="s">
        <v>19</v>
      </c>
    </row>
    <row r="5" spans="2:32" x14ac:dyDescent="0.15">
      <c r="B5" s="65">
        <v>2</v>
      </c>
      <c r="C5" s="66" t="s">
        <v>20</v>
      </c>
      <c r="D5" s="67">
        <v>60</v>
      </c>
      <c r="E5" s="67">
        <v>1200</v>
      </c>
      <c r="F5" s="67" t="s">
        <v>94</v>
      </c>
      <c r="G5" s="68">
        <v>227.2</v>
      </c>
      <c r="H5" s="68">
        <v>64.260000000000005</v>
      </c>
      <c r="I5" s="68">
        <v>64.260000000000005</v>
      </c>
      <c r="J5" s="68">
        <v>147</v>
      </c>
      <c r="K5" s="87">
        <v>1.07719907407407E-3</v>
      </c>
      <c r="L5" s="78">
        <f>(K5/$V$2)/($K$4/$V$2)*100</f>
        <v>100.25853711084707</v>
      </c>
      <c r="M5" s="68">
        <f t="shared" si="0"/>
        <v>-0.25853711084707243</v>
      </c>
      <c r="N5" s="79">
        <f t="shared" si="1"/>
        <v>-2.5853711084707241E-3</v>
      </c>
      <c r="P5">
        <v>2</v>
      </c>
      <c r="Q5" s="56">
        <f t="shared" si="2"/>
        <v>0.25853711084707243</v>
      </c>
      <c r="Z5">
        <v>40</v>
      </c>
      <c r="AA5">
        <v>0.54</v>
      </c>
      <c r="AB5" s="83">
        <f>AA5/8</f>
        <v>6.7500000000000004E-2</v>
      </c>
      <c r="AC5" s="56">
        <f>AA5*25/40</f>
        <v>0.33750000000000002</v>
      </c>
      <c r="AD5" s="57" t="s">
        <v>21</v>
      </c>
      <c r="AE5" s="73">
        <f>AA5*30/40</f>
        <v>0.40500000000000008</v>
      </c>
      <c r="AF5" s="57" t="s">
        <v>22</v>
      </c>
    </row>
    <row r="6" spans="2:32" x14ac:dyDescent="0.15">
      <c r="B6" s="65">
        <v>3</v>
      </c>
      <c r="C6" s="66" t="s">
        <v>23</v>
      </c>
      <c r="D6" s="67">
        <v>60</v>
      </c>
      <c r="E6" s="67">
        <v>1220</v>
      </c>
      <c r="F6" s="67" t="s">
        <v>94</v>
      </c>
      <c r="G6" s="68">
        <v>226.6</v>
      </c>
      <c r="H6" s="68">
        <v>64.19</v>
      </c>
      <c r="I6" s="68">
        <v>64.19</v>
      </c>
      <c r="J6" s="68">
        <v>146.6</v>
      </c>
      <c r="K6" s="87">
        <v>1.0802083333333299E-3</v>
      </c>
      <c r="L6" s="78">
        <f t="shared" ref="L6:L11" si="3">(K6/$V$2)/($K$4/$V$2)*100</f>
        <v>100.53861898093221</v>
      </c>
      <c r="M6" s="68">
        <f t="shared" si="0"/>
        <v>-0.53861898093221328</v>
      </c>
      <c r="N6" s="79">
        <f t="shared" si="1"/>
        <v>-5.3861898093221332E-3</v>
      </c>
      <c r="O6" s="119"/>
      <c r="P6">
        <v>3</v>
      </c>
      <c r="Q6" s="56">
        <f t="shared" si="2"/>
        <v>0.53861898093221328</v>
      </c>
      <c r="Z6">
        <v>60</v>
      </c>
      <c r="AA6">
        <v>0.82</v>
      </c>
      <c r="AB6" s="83">
        <f>AA6/12</f>
        <v>6.8333333333333329E-2</v>
      </c>
      <c r="AC6" s="56">
        <f>AA6*55/60</f>
        <v>0.75166666666666659</v>
      </c>
      <c r="AD6" s="57" t="s">
        <v>24</v>
      </c>
      <c r="AE6" s="73">
        <f>AA6*45/60</f>
        <v>0.61499999999999999</v>
      </c>
      <c r="AF6" s="57" t="s">
        <v>25</v>
      </c>
    </row>
    <row r="7" spans="2:32" x14ac:dyDescent="0.15">
      <c r="B7" s="65">
        <v>4</v>
      </c>
      <c r="C7" s="66" t="s">
        <v>26</v>
      </c>
      <c r="D7" s="67">
        <v>60</v>
      </c>
      <c r="E7" s="67">
        <v>1240</v>
      </c>
      <c r="F7" s="67" t="s">
        <v>94</v>
      </c>
      <c r="G7" s="68">
        <v>226</v>
      </c>
      <c r="H7" s="68">
        <v>64.05</v>
      </c>
      <c r="I7" s="68">
        <v>64.05</v>
      </c>
      <c r="J7" s="68">
        <v>146.4</v>
      </c>
      <c r="K7" s="87">
        <v>1.08321759259259E-3</v>
      </c>
      <c r="L7" s="78">
        <f t="shared" si="3"/>
        <v>100.81870085101741</v>
      </c>
      <c r="M7" s="68">
        <f t="shared" si="0"/>
        <v>-0.81870085101741097</v>
      </c>
      <c r="N7" s="79">
        <f t="shared" si="1"/>
        <v>-8.1870085101741104E-3</v>
      </c>
      <c r="O7" s="119"/>
      <c r="P7">
        <v>4</v>
      </c>
      <c r="Q7" s="56">
        <f t="shared" si="2"/>
        <v>0.81870085101741097</v>
      </c>
      <c r="Z7">
        <v>80</v>
      </c>
      <c r="AA7">
        <v>1.1100000000000001</v>
      </c>
      <c r="AB7" s="83">
        <f>AA7/16</f>
        <v>6.9375000000000006E-2</v>
      </c>
    </row>
    <row r="8" spans="2:32" x14ac:dyDescent="0.15">
      <c r="B8" s="65">
        <v>5</v>
      </c>
      <c r="C8" s="66" t="s">
        <v>27</v>
      </c>
      <c r="D8" s="67">
        <v>60</v>
      </c>
      <c r="E8" s="67">
        <v>1260</v>
      </c>
      <c r="F8" s="67" t="s">
        <v>17</v>
      </c>
      <c r="G8" s="68">
        <v>225.5</v>
      </c>
      <c r="H8" s="68">
        <v>63.9</v>
      </c>
      <c r="I8" s="68">
        <v>63.9</v>
      </c>
      <c r="J8" s="68">
        <v>145.9</v>
      </c>
      <c r="K8" s="87">
        <v>1.0863425925925899E-3</v>
      </c>
      <c r="L8" s="78">
        <f t="shared" si="3"/>
        <v>101.10955510072115</v>
      </c>
      <c r="M8" s="68">
        <f t="shared" si="0"/>
        <v>-1.1095551007211526</v>
      </c>
      <c r="N8" s="79">
        <f t="shared" si="1"/>
        <v>-1.1095551007211525E-2</v>
      </c>
      <c r="O8" s="119"/>
      <c r="P8">
        <v>5</v>
      </c>
      <c r="Q8" s="56">
        <f t="shared" si="2"/>
        <v>1.1095551007211526</v>
      </c>
      <c r="Z8">
        <v>100</v>
      </c>
      <c r="AA8">
        <v>1.38</v>
      </c>
      <c r="AB8" s="83">
        <f>AA8/20</f>
        <v>6.8999999999999992E-2</v>
      </c>
    </row>
    <row r="9" spans="2:32" x14ac:dyDescent="0.15">
      <c r="B9" s="65">
        <v>6</v>
      </c>
      <c r="C9" s="66" t="s">
        <v>28</v>
      </c>
      <c r="D9" s="67">
        <v>60</v>
      </c>
      <c r="E9" s="67">
        <v>1280</v>
      </c>
      <c r="F9" s="67" t="s">
        <v>94</v>
      </c>
      <c r="G9" s="68">
        <v>224.9</v>
      </c>
      <c r="H9" s="68">
        <v>63.8</v>
      </c>
      <c r="I9" s="68">
        <v>63.8</v>
      </c>
      <c r="J9" s="68">
        <v>145.6</v>
      </c>
      <c r="K9" s="87">
        <v>1.08923611111111E-3</v>
      </c>
      <c r="L9" s="78">
        <f t="shared" si="3"/>
        <v>101.37886459118772</v>
      </c>
      <c r="M9" s="68">
        <f t="shared" si="0"/>
        <v>-1.3788645911877211</v>
      </c>
      <c r="N9" s="79">
        <f t="shared" si="1"/>
        <v>-1.3788645911877211E-2</v>
      </c>
      <c r="O9" s="119"/>
      <c r="P9">
        <v>6</v>
      </c>
      <c r="Q9" s="56">
        <f t="shared" si="2"/>
        <v>1.3788645911877211</v>
      </c>
      <c r="Z9">
        <v>120</v>
      </c>
      <c r="AA9">
        <v>1.65</v>
      </c>
      <c r="AB9" s="83">
        <f>AA9/24</f>
        <v>6.8749999999999992E-2</v>
      </c>
    </row>
    <row r="10" spans="2:32" x14ac:dyDescent="0.15">
      <c r="B10" s="65">
        <v>7</v>
      </c>
      <c r="C10" s="66" t="s">
        <v>29</v>
      </c>
      <c r="D10" s="67">
        <v>60</v>
      </c>
      <c r="E10" s="67">
        <v>1300</v>
      </c>
      <c r="F10" s="67" t="s">
        <v>17</v>
      </c>
      <c r="G10" s="68">
        <v>224.3</v>
      </c>
      <c r="H10" s="68">
        <v>63.68</v>
      </c>
      <c r="I10" s="68">
        <v>63.68</v>
      </c>
      <c r="J10" s="68">
        <v>145.30000000000001</v>
      </c>
      <c r="K10" s="87">
        <v>1.09212962962963E-3</v>
      </c>
      <c r="L10" s="78">
        <f t="shared" si="3"/>
        <v>101.64817408165432</v>
      </c>
      <c r="M10" s="68">
        <f t="shared" si="0"/>
        <v>-1.648174081654318</v>
      </c>
      <c r="N10" s="79">
        <f t="shared" si="1"/>
        <v>-1.6481740816543178E-2</v>
      </c>
      <c r="O10" s="119"/>
      <c r="P10">
        <v>7</v>
      </c>
      <c r="Q10" s="56">
        <f t="shared" si="2"/>
        <v>1.648174081654318</v>
      </c>
    </row>
    <row r="11" spans="2:32" x14ac:dyDescent="0.15">
      <c r="B11" s="65">
        <v>8</v>
      </c>
      <c r="C11" s="66" t="s">
        <v>30</v>
      </c>
      <c r="D11" s="67">
        <v>50</v>
      </c>
      <c r="E11" s="67">
        <v>1180</v>
      </c>
      <c r="F11" s="67" t="s">
        <v>17</v>
      </c>
      <c r="G11" s="68">
        <v>227.8</v>
      </c>
      <c r="H11" s="68">
        <v>64.510000000000005</v>
      </c>
      <c r="I11" s="68">
        <v>64.510000000000005</v>
      </c>
      <c r="J11" s="68">
        <v>147.69999999999999</v>
      </c>
      <c r="K11" s="87">
        <v>1.0718749999999999E-3</v>
      </c>
      <c r="L11" s="78">
        <f t="shared" si="3"/>
        <v>99.763007648389177</v>
      </c>
      <c r="M11" s="68">
        <f t="shared" si="0"/>
        <v>0.23699235161082299</v>
      </c>
      <c r="N11" s="79">
        <f t="shared" si="1"/>
        <v>2.3699235161082298E-3</v>
      </c>
      <c r="P11">
        <v>1</v>
      </c>
      <c r="Q11" s="56">
        <f>-(M11)+$M$11</f>
        <v>0</v>
      </c>
    </row>
    <row r="12" spans="2:32" x14ac:dyDescent="0.15">
      <c r="B12" s="61">
        <v>9</v>
      </c>
      <c r="C12" s="62" t="s">
        <v>16</v>
      </c>
      <c r="D12" s="63">
        <v>60</v>
      </c>
      <c r="E12" s="63">
        <v>1180</v>
      </c>
      <c r="F12" s="63" t="s">
        <v>17</v>
      </c>
      <c r="G12" s="64">
        <v>227.7</v>
      </c>
      <c r="H12" s="64">
        <v>64.349999999999994</v>
      </c>
      <c r="I12" s="64">
        <v>64.349999999999994</v>
      </c>
      <c r="J12" s="64">
        <v>147.30000000000001</v>
      </c>
      <c r="K12" s="86">
        <v>1.0744212962963001E-3</v>
      </c>
      <c r="L12" s="76">
        <f t="shared" ref="L12:L17" si="4">(K12/$V$2)/($K$4/$V$2)*100</f>
        <v>100</v>
      </c>
      <c r="M12" s="64">
        <f t="shared" si="0"/>
        <v>0</v>
      </c>
      <c r="N12" s="77">
        <f t="shared" si="1"/>
        <v>0</v>
      </c>
      <c r="P12">
        <v>2</v>
      </c>
      <c r="Q12" s="56">
        <f>-(M12)+$M$11</f>
        <v>0.23699235161082299</v>
      </c>
    </row>
    <row r="13" spans="2:32" x14ac:dyDescent="0.15">
      <c r="B13" s="65">
        <v>10</v>
      </c>
      <c r="C13" s="66" t="s">
        <v>31</v>
      </c>
      <c r="D13" s="67">
        <v>70</v>
      </c>
      <c r="E13" s="67">
        <v>1180</v>
      </c>
      <c r="F13" s="67" t="s">
        <v>17</v>
      </c>
      <c r="G13" s="68">
        <v>227.6</v>
      </c>
      <c r="H13" s="68">
        <v>64.37</v>
      </c>
      <c r="I13" s="68">
        <v>64.37</v>
      </c>
      <c r="J13" s="68">
        <v>146.9</v>
      </c>
      <c r="K13" s="87">
        <v>1.0767361111111099E-3</v>
      </c>
      <c r="L13" s="78">
        <f t="shared" si="4"/>
        <v>100.21544759237271</v>
      </c>
      <c r="M13" s="68">
        <f>$L$4-L13</f>
        <v>-0.21544759237271194</v>
      </c>
      <c r="N13" s="79">
        <f t="shared" si="1"/>
        <v>-2.1544759237271194E-3</v>
      </c>
      <c r="P13">
        <v>3</v>
      </c>
      <c r="Q13" s="56">
        <f>-(M13)+$M$11</f>
        <v>0.45243994398353493</v>
      </c>
    </row>
    <row r="14" spans="2:32" x14ac:dyDescent="0.15">
      <c r="B14" s="65">
        <v>11</v>
      </c>
      <c r="C14" s="66" t="s">
        <v>32</v>
      </c>
      <c r="D14" s="67">
        <v>80</v>
      </c>
      <c r="E14" s="67">
        <v>1180</v>
      </c>
      <c r="F14" s="67" t="s">
        <v>17</v>
      </c>
      <c r="G14" s="68">
        <v>227.5</v>
      </c>
      <c r="H14" s="68">
        <v>64.2</v>
      </c>
      <c r="I14" s="68">
        <v>64.2</v>
      </c>
      <c r="J14" s="68">
        <v>146.80000000000001</v>
      </c>
      <c r="K14" s="87">
        <v>1.0790509259259299E-3</v>
      </c>
      <c r="L14" s="78">
        <f t="shared" si="4"/>
        <v>100.43089518474633</v>
      </c>
      <c r="M14" s="68">
        <f>$L$4-L14</f>
        <v>-0.43089518474633337</v>
      </c>
      <c r="N14" s="79">
        <f t="shared" si="1"/>
        <v>-4.308951847463334E-3</v>
      </c>
      <c r="P14">
        <v>4</v>
      </c>
      <c r="Q14" s="56">
        <f>-(M14)+$M$11</f>
        <v>0.66788753635715636</v>
      </c>
    </row>
    <row r="15" spans="2:32" x14ac:dyDescent="0.15">
      <c r="B15" s="61">
        <v>12</v>
      </c>
      <c r="C15" s="62" t="s">
        <v>16</v>
      </c>
      <c r="D15" s="63">
        <v>60</v>
      </c>
      <c r="E15" s="63">
        <v>1180</v>
      </c>
      <c r="F15" s="63" t="s">
        <v>17</v>
      </c>
      <c r="G15" s="64">
        <v>227.7</v>
      </c>
      <c r="H15" s="64">
        <v>64.349999999999994</v>
      </c>
      <c r="I15" s="64">
        <v>64.349999999999994</v>
      </c>
      <c r="J15" s="64">
        <v>147.19999999999999</v>
      </c>
      <c r="K15" s="86">
        <v>1.0744212962963001E-3</v>
      </c>
      <c r="L15" s="76">
        <f t="shared" si="4"/>
        <v>100</v>
      </c>
      <c r="M15" s="64">
        <f t="shared" si="0"/>
        <v>0</v>
      </c>
      <c r="N15" s="77">
        <f t="shared" si="1"/>
        <v>0</v>
      </c>
      <c r="P15">
        <v>1</v>
      </c>
      <c r="Q15" s="56">
        <f t="shared" si="2"/>
        <v>0</v>
      </c>
      <c r="AA15" s="56"/>
    </row>
    <row r="16" spans="2:32" x14ac:dyDescent="0.15">
      <c r="B16" s="65">
        <v>13</v>
      </c>
      <c r="C16" s="66" t="s">
        <v>86</v>
      </c>
      <c r="D16" s="67">
        <v>60</v>
      </c>
      <c r="E16" s="67">
        <v>1180</v>
      </c>
      <c r="F16" s="84" t="s">
        <v>84</v>
      </c>
      <c r="G16" s="68">
        <v>225.3</v>
      </c>
      <c r="H16" s="68">
        <v>64.38</v>
      </c>
      <c r="I16" s="68">
        <v>64.38</v>
      </c>
      <c r="J16" s="68">
        <v>147.19999999999999</v>
      </c>
      <c r="K16" s="87">
        <f>K15*1.0048</f>
        <v>1.0795785185185223E-3</v>
      </c>
      <c r="L16" s="78">
        <f t="shared" si="4"/>
        <v>100.47999999999999</v>
      </c>
      <c r="M16" s="68">
        <f t="shared" si="0"/>
        <v>-0.47999999999998977</v>
      </c>
      <c r="N16" s="79">
        <f t="shared" si="1"/>
        <v>-4.7999999999998981E-3</v>
      </c>
      <c r="P16">
        <v>2</v>
      </c>
      <c r="Q16" s="56">
        <f t="shared" si="2"/>
        <v>0.47999999999998977</v>
      </c>
    </row>
    <row r="17" spans="2:27" x14ac:dyDescent="0.15">
      <c r="B17" s="89">
        <v>14</v>
      </c>
      <c r="C17" s="90" t="s">
        <v>87</v>
      </c>
      <c r="D17" s="91">
        <v>60</v>
      </c>
      <c r="E17" s="91">
        <v>1180</v>
      </c>
      <c r="F17" s="92" t="s">
        <v>85</v>
      </c>
      <c r="G17" s="93">
        <v>222.8</v>
      </c>
      <c r="H17" s="93">
        <v>64.36</v>
      </c>
      <c r="I17" s="93">
        <v>64.36</v>
      </c>
      <c r="J17" s="93">
        <v>147.19999999999999</v>
      </c>
      <c r="K17" s="94">
        <f>K15*1.01008</f>
        <v>1.085251462962967E-3</v>
      </c>
      <c r="L17" s="95">
        <f t="shared" si="4"/>
        <v>101.00800000000004</v>
      </c>
      <c r="M17" s="93">
        <f>$L$4-L17</f>
        <v>-1.0080000000000382</v>
      </c>
      <c r="N17" s="96">
        <f t="shared" si="1"/>
        <v>-1.0080000000000382E-2</v>
      </c>
      <c r="P17">
        <v>3</v>
      </c>
      <c r="Q17" s="56">
        <f t="shared" si="2"/>
        <v>1.0080000000000382</v>
      </c>
      <c r="AA17" s="56"/>
    </row>
    <row r="18" spans="2:27" x14ac:dyDescent="0.15">
      <c r="B18" s="111">
        <v>15</v>
      </c>
      <c r="C18" s="112" t="s">
        <v>88</v>
      </c>
      <c r="D18" s="113">
        <v>60</v>
      </c>
      <c r="E18" s="113">
        <v>1180</v>
      </c>
      <c r="F18" s="114" t="s">
        <v>89</v>
      </c>
      <c r="G18" s="115">
        <v>222.8</v>
      </c>
      <c r="H18" s="115">
        <v>64.36</v>
      </c>
      <c r="I18" s="115">
        <v>64.36</v>
      </c>
      <c r="J18" s="115">
        <v>147.19999999999999</v>
      </c>
      <c r="K18" s="116">
        <f>K15*1.015876</f>
        <v>1.0914788087963002E-3</v>
      </c>
      <c r="L18" s="117">
        <f t="shared" ref="L18:L21" si="5">(K18/$V$2)/($K$4/$V$2)*100</f>
        <v>101.58759999999999</v>
      </c>
      <c r="M18" s="115">
        <f t="shared" ref="M18:M21" si="6">$L$4-L18</f>
        <v>-1.5875999999999948</v>
      </c>
      <c r="N18" s="118">
        <f t="shared" ref="N18:N21" si="7">M18/$L$4</f>
        <v>-1.5875999999999949E-2</v>
      </c>
      <c r="P18">
        <v>4</v>
      </c>
      <c r="Q18" s="56">
        <f>ABS(M18)</f>
        <v>1.5875999999999948</v>
      </c>
    </row>
    <row r="19" spans="2:27" x14ac:dyDescent="0.15">
      <c r="B19" s="104">
        <v>16</v>
      </c>
      <c r="C19" s="105" t="s">
        <v>16</v>
      </c>
      <c r="D19" s="106">
        <v>60</v>
      </c>
      <c r="E19" s="106">
        <v>1180</v>
      </c>
      <c r="F19" s="106" t="s">
        <v>17</v>
      </c>
      <c r="G19" s="107">
        <v>227.7</v>
      </c>
      <c r="H19" s="107">
        <v>64.349999999999994</v>
      </c>
      <c r="I19" s="107">
        <v>64.349999999999994</v>
      </c>
      <c r="J19" s="107">
        <v>147.19999999999999</v>
      </c>
      <c r="K19" s="108">
        <v>1.0744212962963001E-3</v>
      </c>
      <c r="L19" s="109">
        <f t="shared" si="5"/>
        <v>100</v>
      </c>
      <c r="M19" s="107">
        <f t="shared" si="6"/>
        <v>0</v>
      </c>
      <c r="N19" s="110">
        <f t="shared" si="7"/>
        <v>0</v>
      </c>
      <c r="P19">
        <v>1</v>
      </c>
      <c r="Q19" s="56">
        <f>ABS(M19)</f>
        <v>0</v>
      </c>
    </row>
    <row r="20" spans="2:27" x14ac:dyDescent="0.15">
      <c r="B20" s="65">
        <v>17</v>
      </c>
      <c r="C20" s="66" t="s">
        <v>90</v>
      </c>
      <c r="D20" s="67">
        <v>60</v>
      </c>
      <c r="E20" s="67">
        <v>1180</v>
      </c>
      <c r="F20" s="84" t="s">
        <v>91</v>
      </c>
      <c r="G20" s="68">
        <v>225.3</v>
      </c>
      <c r="H20" s="68">
        <v>64.38</v>
      </c>
      <c r="I20" s="68">
        <v>64.38</v>
      </c>
      <c r="J20" s="68">
        <v>147.19999999999999</v>
      </c>
      <c r="K20" s="87">
        <f>K19*1.0069</f>
        <v>1.0818348032407444E-3</v>
      </c>
      <c r="L20" s="78">
        <f t="shared" si="5"/>
        <v>100.69</v>
      </c>
      <c r="M20" s="68">
        <f t="shared" si="6"/>
        <v>-0.68999999999999773</v>
      </c>
      <c r="N20" s="79">
        <f t="shared" si="7"/>
        <v>-6.8999999999999773E-3</v>
      </c>
      <c r="P20">
        <v>2</v>
      </c>
      <c r="Q20" s="56">
        <f>ABS(M20)</f>
        <v>0.68999999999999773</v>
      </c>
    </row>
    <row r="21" spans="2:27" ht="15" thickBot="1" x14ac:dyDescent="0.2">
      <c r="B21" s="69">
        <v>18</v>
      </c>
      <c r="C21" s="70" t="s">
        <v>92</v>
      </c>
      <c r="D21" s="71">
        <v>60</v>
      </c>
      <c r="E21" s="71">
        <v>1180</v>
      </c>
      <c r="F21" s="85" t="s">
        <v>93</v>
      </c>
      <c r="G21" s="72">
        <v>222.8</v>
      </c>
      <c r="H21" s="72">
        <v>64.36</v>
      </c>
      <c r="I21" s="72">
        <v>64.36</v>
      </c>
      <c r="J21" s="72">
        <v>147.19999999999999</v>
      </c>
      <c r="K21" s="88">
        <f>K19*1.0146</f>
        <v>1.0901078472222261E-3</v>
      </c>
      <c r="L21" s="80">
        <f t="shared" si="5"/>
        <v>101.46000000000002</v>
      </c>
      <c r="M21" s="72">
        <f t="shared" si="6"/>
        <v>-1.4600000000000222</v>
      </c>
      <c r="N21" s="81">
        <f t="shared" si="7"/>
        <v>-1.4600000000000222E-2</v>
      </c>
      <c r="P21">
        <v>3</v>
      </c>
      <c r="Q21" s="56">
        <f>ABS(M21)</f>
        <v>1.4600000000000222</v>
      </c>
    </row>
    <row r="22" spans="2:27" x14ac:dyDescent="0.15">
      <c r="B22" s="97"/>
      <c r="C22" s="99"/>
      <c r="D22" s="97"/>
      <c r="E22" s="97"/>
      <c r="F22" s="100"/>
      <c r="G22" s="98"/>
      <c r="H22" s="98"/>
      <c r="I22" s="98"/>
      <c r="J22" s="98"/>
      <c r="K22" s="101"/>
      <c r="L22" s="102"/>
      <c r="M22" s="98"/>
      <c r="N22" s="103"/>
    </row>
  </sheetData>
  <mergeCells count="1">
    <mergeCell ref="B2:N2"/>
  </mergeCells>
  <phoneticPr fontId="8" type="noConversion"/>
  <pageMargins left="0.69930555555555596" right="0.69930555555555596" top="0.75" bottom="0.75" header="0.3" footer="0.3"/>
  <pageSetup paperSize="9" orientation="portrait" horizontalDpi="2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7"/>
  <sheetViews>
    <sheetView topLeftCell="A26" workbookViewId="0">
      <pane xSplit="1" topLeftCell="B1" activePane="topRight" state="frozen"/>
      <selection pane="topRight" activeCell="G43" sqref="G43"/>
    </sheetView>
  </sheetViews>
  <sheetFormatPr baseColWidth="10" defaultColWidth="8.83203125" defaultRowHeight="15" x14ac:dyDescent="0.2"/>
  <cols>
    <col min="1" max="1" width="17.1640625" style="2" customWidth="1"/>
    <col min="2" max="2" width="23.33203125" style="1" customWidth="1"/>
    <col min="3" max="3" width="15.1640625" style="2" customWidth="1"/>
    <col min="4" max="5" width="13" style="3" hidden="1" customWidth="1"/>
    <col min="6" max="6" width="18.1640625" style="3" customWidth="1"/>
    <col min="7" max="7" width="18.1640625" style="2" customWidth="1"/>
    <col min="8" max="9" width="18.1640625" style="2" hidden="1" customWidth="1"/>
    <col min="10" max="10" width="18.1640625" style="2" customWidth="1"/>
    <col min="11" max="11" width="13" style="2" customWidth="1"/>
    <col min="12" max="12" width="13" style="2" hidden="1" customWidth="1"/>
    <col min="13" max="13" width="18.1640625" style="2" hidden="1" customWidth="1"/>
    <col min="14" max="14" width="18.1640625" style="2" customWidth="1"/>
    <col min="15" max="15" width="13" style="2" customWidth="1"/>
    <col min="16" max="16" width="13" style="2" hidden="1" customWidth="1"/>
    <col min="17" max="17" width="18.1640625" style="2" hidden="1" customWidth="1"/>
    <col min="18" max="18" width="18.1640625" style="2" customWidth="1"/>
    <col min="19" max="19" width="13" style="2" customWidth="1"/>
    <col min="20" max="20" width="10.33203125" style="2" hidden="1" customWidth="1"/>
    <col min="21" max="21" width="18.1640625" style="2" hidden="1" customWidth="1"/>
    <col min="22" max="22" width="18.1640625" style="2" customWidth="1"/>
    <col min="23" max="23" width="12.6640625" style="2" customWidth="1"/>
    <col min="24" max="24" width="13" style="2" hidden="1" customWidth="1"/>
    <col min="25" max="25" width="13.6640625" style="2" customWidth="1"/>
    <col min="26" max="26" width="14.1640625" style="2" customWidth="1"/>
    <col min="27" max="27" width="35.83203125" style="2" customWidth="1"/>
    <col min="28" max="28" width="12.33203125" style="2" customWidth="1"/>
    <col min="29" max="29" width="11" style="2" customWidth="1"/>
    <col min="30" max="30" width="10.1640625" style="2" customWidth="1"/>
    <col min="31" max="32" width="8.83203125" style="2"/>
    <col min="33" max="33" width="11" style="2" customWidth="1"/>
    <col min="34" max="34" width="8.83203125" style="2"/>
    <col min="35" max="35" width="11" style="2" customWidth="1"/>
    <col min="36" max="37" width="8.83203125" style="2"/>
    <col min="38" max="38" width="11" style="2" customWidth="1"/>
    <col min="39" max="16384" width="8.83203125" style="2"/>
  </cols>
  <sheetData>
    <row r="1" spans="1:34" ht="28" customHeight="1" x14ac:dyDescent="0.2">
      <c r="A1" s="227" t="s">
        <v>33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9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7" x14ac:dyDescent="0.2">
      <c r="A2" s="5" t="s">
        <v>34</v>
      </c>
      <c r="B2" s="6" t="s">
        <v>35</v>
      </c>
      <c r="C2" s="6" t="s">
        <v>36</v>
      </c>
      <c r="D2" s="6"/>
      <c r="E2" s="6"/>
      <c r="F2" s="6" t="s">
        <v>37</v>
      </c>
      <c r="G2" s="7" t="s">
        <v>38</v>
      </c>
      <c r="H2" s="6"/>
      <c r="I2" s="6"/>
      <c r="J2" s="6" t="s">
        <v>39</v>
      </c>
      <c r="K2" s="6" t="s">
        <v>40</v>
      </c>
      <c r="L2" s="39"/>
      <c r="M2" s="6"/>
      <c r="N2" s="6" t="s">
        <v>41</v>
      </c>
      <c r="O2" s="13" t="s">
        <v>42</v>
      </c>
      <c r="P2" s="40"/>
      <c r="Q2" s="40"/>
      <c r="R2" s="13" t="s">
        <v>43</v>
      </c>
      <c r="S2" s="230" t="s">
        <v>44</v>
      </c>
      <c r="T2" s="230"/>
      <c r="U2" s="230"/>
      <c r="V2" s="231"/>
      <c r="AA2" s="1"/>
      <c r="AB2" s="1"/>
      <c r="AC2" s="1"/>
      <c r="AD2" s="1"/>
    </row>
    <row r="3" spans="1:34" ht="17" x14ac:dyDescent="0.2">
      <c r="A3" s="8">
        <v>4</v>
      </c>
      <c r="B3" s="6" t="s">
        <v>45</v>
      </c>
      <c r="C3" s="9" t="s">
        <v>46</v>
      </c>
      <c r="D3" s="10"/>
      <c r="E3" s="10"/>
      <c r="F3" s="11">
        <f>AVERAGE(C24:C25)</f>
        <v>107.78722370658247</v>
      </c>
      <c r="G3" s="6">
        <v>0</v>
      </c>
      <c r="H3" s="10"/>
      <c r="I3" s="41"/>
      <c r="J3" s="11">
        <v>107.8</v>
      </c>
      <c r="K3" s="9">
        <f>C54</f>
        <v>106.74000000000001</v>
      </c>
      <c r="L3" s="39"/>
      <c r="M3" s="9"/>
      <c r="N3" s="9" t="s">
        <v>47</v>
      </c>
      <c r="O3" s="6"/>
      <c r="P3" s="6"/>
      <c r="Q3" s="39"/>
      <c r="R3" s="39"/>
      <c r="S3" s="232"/>
      <c r="T3" s="232"/>
      <c r="U3" s="232"/>
      <c r="V3" s="233"/>
      <c r="AA3" s="1"/>
      <c r="AB3" s="1"/>
      <c r="AC3" s="1"/>
      <c r="AD3" s="1"/>
    </row>
    <row r="4" spans="1:34" ht="17" x14ac:dyDescent="0.2">
      <c r="A4" s="8">
        <v>2</v>
      </c>
      <c r="B4" s="6" t="s">
        <v>45</v>
      </c>
      <c r="C4" s="9" t="s">
        <v>48</v>
      </c>
      <c r="D4" s="10"/>
      <c r="E4" s="10"/>
      <c r="F4" s="11">
        <f>AVERAGE(C24:C25)</f>
        <v>107.78722370658247</v>
      </c>
      <c r="G4" s="6">
        <v>0</v>
      </c>
      <c r="H4" s="10"/>
      <c r="I4" s="41"/>
      <c r="J4" s="11">
        <v>107.8</v>
      </c>
      <c r="K4" s="9">
        <f>C54</f>
        <v>106.74000000000001</v>
      </c>
      <c r="L4" s="39"/>
      <c r="M4" s="9"/>
      <c r="N4" s="9" t="s">
        <v>47</v>
      </c>
      <c r="O4" s="6"/>
      <c r="P4" s="6"/>
      <c r="Q4" s="39"/>
      <c r="R4" s="39"/>
      <c r="S4" s="232"/>
      <c r="T4" s="232"/>
      <c r="U4" s="232"/>
      <c r="V4" s="233"/>
      <c r="AA4" s="1"/>
      <c r="AB4" s="1"/>
      <c r="AC4" s="1"/>
      <c r="AD4" s="1"/>
    </row>
    <row r="5" spans="1:34" ht="17" x14ac:dyDescent="0.2">
      <c r="A5" s="8">
        <v>3</v>
      </c>
      <c r="B5" s="6" t="s">
        <v>45</v>
      </c>
      <c r="C5" s="9" t="s">
        <v>49</v>
      </c>
      <c r="D5" s="10"/>
      <c r="E5" s="10"/>
      <c r="F5" s="11">
        <f>AVERAGE(C24:C25)</f>
        <v>107.78722370658247</v>
      </c>
      <c r="G5" s="6">
        <v>0</v>
      </c>
      <c r="H5" s="10"/>
      <c r="I5" s="41"/>
      <c r="J5" s="11">
        <v>107.8</v>
      </c>
      <c r="K5" s="9">
        <f>C54</f>
        <v>106.74000000000001</v>
      </c>
      <c r="L5" s="39"/>
      <c r="M5" s="9"/>
      <c r="N5" s="9" t="s">
        <v>47</v>
      </c>
      <c r="O5" s="6"/>
      <c r="P5" s="6"/>
      <c r="Q5" s="39"/>
      <c r="R5" s="39"/>
      <c r="S5" s="232"/>
      <c r="T5" s="232"/>
      <c r="U5" s="232"/>
      <c r="V5" s="233"/>
      <c r="AA5" s="1"/>
      <c r="AB5" s="1"/>
      <c r="AC5" s="1"/>
      <c r="AD5" s="1"/>
    </row>
    <row r="6" spans="1:34" ht="17" x14ac:dyDescent="0.2">
      <c r="A6" s="8">
        <v>5</v>
      </c>
      <c r="B6" s="6" t="s">
        <v>45</v>
      </c>
      <c r="C6" s="12" t="s">
        <v>50</v>
      </c>
      <c r="D6" s="10"/>
      <c r="E6" s="10"/>
      <c r="F6" s="11">
        <f>AVERAGE(C24:C25)</f>
        <v>107.78722370658247</v>
      </c>
      <c r="G6" s="6">
        <v>0</v>
      </c>
      <c r="H6" s="10"/>
      <c r="I6" s="41"/>
      <c r="J6" s="11">
        <v>107.8</v>
      </c>
      <c r="K6" s="9">
        <f>C54</f>
        <v>106.74000000000001</v>
      </c>
      <c r="L6" s="39"/>
      <c r="M6" s="9"/>
      <c r="N6" s="9" t="s">
        <v>47</v>
      </c>
      <c r="O6" s="6"/>
      <c r="P6" s="6"/>
      <c r="Q6" s="39"/>
      <c r="R6" s="39"/>
      <c r="S6" s="232"/>
      <c r="T6" s="232"/>
      <c r="U6" s="232"/>
      <c r="V6" s="233"/>
      <c r="AA6" s="1"/>
      <c r="AB6" s="1"/>
      <c r="AC6" s="1"/>
      <c r="AD6" s="1"/>
    </row>
    <row r="7" spans="1:34" ht="17" x14ac:dyDescent="0.2">
      <c r="A7" s="8">
        <v>8</v>
      </c>
      <c r="B7" s="13" t="s">
        <v>51</v>
      </c>
      <c r="C7" s="9" t="s">
        <v>52</v>
      </c>
      <c r="D7" s="10"/>
      <c r="E7" s="10"/>
      <c r="F7" s="11">
        <f>AVERAGE(C28:C29)</f>
        <v>106.05210104444984</v>
      </c>
      <c r="G7" s="6">
        <v>30</v>
      </c>
      <c r="H7" s="10"/>
      <c r="I7" s="41"/>
      <c r="J7" s="11">
        <v>106.5</v>
      </c>
      <c r="K7" s="9">
        <f>C54</f>
        <v>106.74000000000001</v>
      </c>
      <c r="L7" s="39"/>
      <c r="M7" s="9"/>
      <c r="N7" s="9" t="s">
        <v>47</v>
      </c>
      <c r="O7" s="6"/>
      <c r="P7" s="6"/>
      <c r="Q7" s="39"/>
      <c r="R7" s="39"/>
      <c r="S7" s="232"/>
      <c r="T7" s="232"/>
      <c r="U7" s="232"/>
      <c r="V7" s="233"/>
      <c r="AD7" s="1"/>
    </row>
    <row r="8" spans="1:34" ht="17" x14ac:dyDescent="0.2">
      <c r="A8" s="8">
        <v>7</v>
      </c>
      <c r="B8" s="13" t="s">
        <v>51</v>
      </c>
      <c r="C8" s="9" t="s">
        <v>53</v>
      </c>
      <c r="D8" s="10"/>
      <c r="E8" s="10"/>
      <c r="F8" s="11">
        <f>AVERAGE(C28:C29)</f>
        <v>106.05210104444984</v>
      </c>
      <c r="G8" s="6">
        <v>30</v>
      </c>
      <c r="H8" s="10"/>
      <c r="I8" s="41"/>
      <c r="J8" s="11">
        <v>106.5</v>
      </c>
      <c r="K8" s="9">
        <f>C54</f>
        <v>106.74000000000001</v>
      </c>
      <c r="L8" s="39"/>
      <c r="M8" s="9"/>
      <c r="N8" s="9" t="s">
        <v>47</v>
      </c>
      <c r="O8" s="6"/>
      <c r="P8" s="6"/>
      <c r="Q8" s="39"/>
      <c r="R8" s="39"/>
      <c r="S8" s="232"/>
      <c r="T8" s="232"/>
      <c r="U8" s="232"/>
      <c r="V8" s="233"/>
      <c r="AD8" s="1"/>
    </row>
    <row r="9" spans="1:34" ht="17" x14ac:dyDescent="0.2">
      <c r="A9" s="8">
        <v>1</v>
      </c>
      <c r="B9" s="13" t="s">
        <v>51</v>
      </c>
      <c r="C9" s="12" t="s">
        <v>54</v>
      </c>
      <c r="D9" s="10"/>
      <c r="E9" s="10"/>
      <c r="F9" s="11">
        <f>AVERAGE(C28:C29)</f>
        <v>106.05210104444984</v>
      </c>
      <c r="G9" s="6">
        <v>30</v>
      </c>
      <c r="H9" s="10"/>
      <c r="I9" s="41"/>
      <c r="J9" s="11">
        <v>106.5</v>
      </c>
      <c r="K9" s="9">
        <f>C54</f>
        <v>106.74000000000001</v>
      </c>
      <c r="L9" s="9"/>
      <c r="M9" s="9"/>
      <c r="N9" s="9" t="s">
        <v>47</v>
      </c>
      <c r="O9" s="6"/>
      <c r="P9" s="6"/>
      <c r="Q9" s="6"/>
      <c r="R9" s="6"/>
      <c r="S9" s="232"/>
      <c r="T9" s="232"/>
      <c r="U9" s="232"/>
      <c r="V9" s="233"/>
      <c r="W9" s="1"/>
      <c r="X9" s="1"/>
      <c r="Y9" s="1"/>
      <c r="Z9" s="1"/>
      <c r="AA9" s="1"/>
      <c r="AB9" s="1"/>
      <c r="AC9" s="1"/>
      <c r="AD9" s="1"/>
    </row>
    <row r="10" spans="1:34" ht="17" x14ac:dyDescent="0.2">
      <c r="A10" s="8">
        <v>9</v>
      </c>
      <c r="B10" s="13" t="s">
        <v>51</v>
      </c>
      <c r="C10" s="12" t="s">
        <v>55</v>
      </c>
      <c r="D10" s="10"/>
      <c r="E10" s="10"/>
      <c r="F10" s="11">
        <f>AVERAGE(C28:C29)</f>
        <v>106.05210104444984</v>
      </c>
      <c r="G10" s="6">
        <v>30</v>
      </c>
      <c r="H10" s="10"/>
      <c r="I10" s="41"/>
      <c r="J10" s="11">
        <v>106.5</v>
      </c>
      <c r="K10" s="9">
        <f>C54</f>
        <v>106.74000000000001</v>
      </c>
      <c r="L10" s="39"/>
      <c r="M10" s="9"/>
      <c r="N10" s="9" t="s">
        <v>47</v>
      </c>
      <c r="O10" s="6"/>
      <c r="P10" s="6"/>
      <c r="Q10" s="39"/>
      <c r="R10" s="39"/>
      <c r="S10" s="232"/>
      <c r="T10" s="232"/>
      <c r="U10" s="232"/>
      <c r="V10" s="233"/>
      <c r="AD10" s="1"/>
    </row>
    <row r="11" spans="1:34" ht="17" x14ac:dyDescent="0.2">
      <c r="A11" s="8">
        <v>98</v>
      </c>
      <c r="B11" s="6" t="s">
        <v>56</v>
      </c>
      <c r="C11" s="12" t="s">
        <v>57</v>
      </c>
      <c r="D11" s="10"/>
      <c r="E11" s="10"/>
      <c r="F11" s="11">
        <f>AVERAGE(C32:C33)</f>
        <v>106.61689336895799</v>
      </c>
      <c r="G11" s="6">
        <v>0</v>
      </c>
      <c r="H11" s="10"/>
      <c r="I11" s="41"/>
      <c r="J11" s="11">
        <f t="shared" ref="J11:J20" si="0">F11</f>
        <v>106.61689336895799</v>
      </c>
      <c r="K11" s="9">
        <f>C54</f>
        <v>106.74000000000001</v>
      </c>
      <c r="L11" s="39"/>
      <c r="M11" s="9"/>
      <c r="N11" s="9" t="s">
        <v>47</v>
      </c>
      <c r="O11" s="6"/>
      <c r="P11" s="6"/>
      <c r="Q11" s="39"/>
      <c r="R11" s="39"/>
      <c r="S11" s="232"/>
      <c r="T11" s="232"/>
      <c r="U11" s="232"/>
      <c r="V11" s="233"/>
      <c r="AD11" s="1"/>
    </row>
    <row r="12" spans="1:34" ht="17" x14ac:dyDescent="0.2">
      <c r="A12" s="8">
        <v>99</v>
      </c>
      <c r="B12" s="6" t="s">
        <v>56</v>
      </c>
      <c r="C12" s="9" t="s">
        <v>58</v>
      </c>
      <c r="D12" s="10"/>
      <c r="E12" s="10"/>
      <c r="F12" s="11">
        <f>AVERAGE(C32:C33)</f>
        <v>106.61689336895799</v>
      </c>
      <c r="G12" s="6">
        <v>0</v>
      </c>
      <c r="H12" s="10"/>
      <c r="I12" s="41"/>
      <c r="J12" s="11">
        <f t="shared" si="0"/>
        <v>106.61689336895799</v>
      </c>
      <c r="K12" s="9">
        <f>C54</f>
        <v>106.74000000000001</v>
      </c>
      <c r="L12" s="39"/>
      <c r="M12" s="9"/>
      <c r="N12" s="9" t="s">
        <v>47</v>
      </c>
      <c r="O12" s="6"/>
      <c r="P12" s="6"/>
      <c r="Q12" s="39"/>
      <c r="R12" s="39"/>
      <c r="S12" s="232"/>
      <c r="T12" s="232"/>
      <c r="U12" s="232"/>
      <c r="V12" s="233"/>
      <c r="AD12" s="1"/>
    </row>
    <row r="13" spans="1:34" ht="17" x14ac:dyDescent="0.2">
      <c r="A13" s="8">
        <v>97</v>
      </c>
      <c r="B13" s="6" t="s">
        <v>56</v>
      </c>
      <c r="C13" s="12" t="s">
        <v>59</v>
      </c>
      <c r="D13" s="10"/>
      <c r="E13" s="10"/>
      <c r="F13" s="11">
        <f>AVERAGE(C32:C33)</f>
        <v>106.61689336895799</v>
      </c>
      <c r="G13" s="6">
        <v>0</v>
      </c>
      <c r="H13" s="10"/>
      <c r="I13" s="41"/>
      <c r="J13" s="11">
        <f t="shared" si="0"/>
        <v>106.61689336895799</v>
      </c>
      <c r="K13" s="9">
        <f>C54</f>
        <v>106.74000000000001</v>
      </c>
      <c r="L13" s="39"/>
      <c r="M13" s="9"/>
      <c r="N13" s="9" t="s">
        <v>47</v>
      </c>
      <c r="O13" s="6"/>
      <c r="P13" s="6"/>
      <c r="Q13" s="39"/>
      <c r="R13" s="39"/>
      <c r="S13" s="232"/>
      <c r="T13" s="232"/>
      <c r="U13" s="232"/>
      <c r="V13" s="233"/>
      <c r="AD13" s="1"/>
    </row>
    <row r="14" spans="1:34" ht="17" x14ac:dyDescent="0.2">
      <c r="A14" s="8">
        <v>66</v>
      </c>
      <c r="B14" s="13" t="s">
        <v>112</v>
      </c>
      <c r="C14" s="14" t="s">
        <v>60</v>
      </c>
      <c r="D14" s="10"/>
      <c r="E14" s="10"/>
      <c r="F14" s="11">
        <f>AVERAGE(C35:C38)</f>
        <v>108.082675491863</v>
      </c>
      <c r="G14" s="6">
        <v>0</v>
      </c>
      <c r="H14" s="10"/>
      <c r="I14" s="41"/>
      <c r="J14" s="42">
        <f t="shared" si="0"/>
        <v>108.082675491863</v>
      </c>
      <c r="K14" s="9">
        <f>C54</f>
        <v>106.74000000000001</v>
      </c>
      <c r="L14" s="9"/>
      <c r="M14" s="9"/>
      <c r="N14" s="9" t="s">
        <v>47</v>
      </c>
      <c r="O14" s="13"/>
      <c r="P14" s="40"/>
      <c r="Q14" s="13"/>
      <c r="R14" s="48"/>
      <c r="S14" s="230"/>
      <c r="T14" s="230"/>
      <c r="U14" s="230"/>
      <c r="V14" s="231"/>
      <c r="W14" s="1"/>
      <c r="X14" s="1"/>
      <c r="Y14" s="1"/>
      <c r="Z14" s="1"/>
      <c r="AA14" s="1"/>
      <c r="AB14" s="1"/>
      <c r="AC14" s="1"/>
      <c r="AD14" s="1"/>
    </row>
    <row r="15" spans="1:34" ht="17" x14ac:dyDescent="0.2">
      <c r="A15" s="8">
        <v>55</v>
      </c>
      <c r="B15" s="121" t="s">
        <v>112</v>
      </c>
      <c r="C15" s="12" t="s">
        <v>61</v>
      </c>
      <c r="D15" s="10"/>
      <c r="E15" s="10"/>
      <c r="F15" s="11">
        <f>AVERAGE(C35:C38)</f>
        <v>108.082675491863</v>
      </c>
      <c r="G15" s="6">
        <v>0</v>
      </c>
      <c r="H15" s="10"/>
      <c r="I15" s="41"/>
      <c r="J15" s="42">
        <f t="shared" si="0"/>
        <v>108.082675491863</v>
      </c>
      <c r="K15" s="9">
        <f>C54</f>
        <v>106.74000000000001</v>
      </c>
      <c r="L15" s="6"/>
      <c r="M15" s="9"/>
      <c r="N15" s="9" t="s">
        <v>47</v>
      </c>
      <c r="O15" s="13"/>
      <c r="P15" s="40"/>
      <c r="Q15" s="13"/>
      <c r="R15" s="48"/>
      <c r="S15" s="234"/>
      <c r="T15" s="235"/>
      <c r="U15" s="235"/>
      <c r="V15" s="236"/>
      <c r="W15" s="1"/>
      <c r="X15" s="1"/>
      <c r="Y15" s="1"/>
      <c r="Z15" s="1"/>
      <c r="AA15" s="1"/>
      <c r="AB15" s="1"/>
      <c r="AC15" s="1"/>
      <c r="AD15" s="1"/>
    </row>
    <row r="16" spans="1:34" ht="17" x14ac:dyDescent="0.2">
      <c r="A16" s="8">
        <v>47</v>
      </c>
      <c r="B16" s="121" t="s">
        <v>112</v>
      </c>
      <c r="C16" s="12" t="s">
        <v>62</v>
      </c>
      <c r="D16" s="10"/>
      <c r="E16" s="10"/>
      <c r="F16" s="11">
        <f>AVERAGE(C35:C38)</f>
        <v>108.082675491863</v>
      </c>
      <c r="G16" s="6">
        <v>0</v>
      </c>
      <c r="H16" s="10"/>
      <c r="I16" s="41"/>
      <c r="J16" s="11">
        <f t="shared" si="0"/>
        <v>108.082675491863</v>
      </c>
      <c r="K16" s="9">
        <f>C54</f>
        <v>106.74000000000001</v>
      </c>
      <c r="L16" s="39"/>
      <c r="M16" s="9"/>
      <c r="N16" s="9" t="s">
        <v>47</v>
      </c>
      <c r="O16" s="13"/>
      <c r="P16" s="40"/>
      <c r="Q16" s="13"/>
      <c r="R16" s="48"/>
      <c r="S16" s="234"/>
      <c r="T16" s="235"/>
      <c r="U16" s="235"/>
      <c r="V16" s="236"/>
      <c r="AD16" s="1"/>
    </row>
    <row r="17" spans="1:33" ht="17" x14ac:dyDescent="0.2">
      <c r="A17" s="8">
        <v>88</v>
      </c>
      <c r="B17" s="121" t="s">
        <v>112</v>
      </c>
      <c r="C17" s="12" t="s">
        <v>63</v>
      </c>
      <c r="D17" s="10"/>
      <c r="E17" s="10"/>
      <c r="F17" s="11">
        <f>AVERAGE(C35:C38)</f>
        <v>108.082675491863</v>
      </c>
      <c r="G17" s="6">
        <v>0</v>
      </c>
      <c r="H17" s="10"/>
      <c r="I17" s="41"/>
      <c r="J17" s="11">
        <f t="shared" si="0"/>
        <v>108.082675491863</v>
      </c>
      <c r="K17" s="9">
        <f>C54</f>
        <v>106.74000000000001</v>
      </c>
      <c r="L17" s="39"/>
      <c r="M17" s="9"/>
      <c r="N17" s="9" t="s">
        <v>47</v>
      </c>
      <c r="O17" s="6"/>
      <c r="P17" s="6"/>
      <c r="Q17" s="39"/>
      <c r="R17" s="39"/>
      <c r="S17" s="232"/>
      <c r="T17" s="232"/>
      <c r="U17" s="232"/>
      <c r="V17" s="233"/>
      <c r="AD17" s="1"/>
    </row>
    <row r="18" spans="1:33" ht="17" x14ac:dyDescent="0.2">
      <c r="A18" s="8">
        <v>11</v>
      </c>
      <c r="B18" s="13" t="s">
        <v>64</v>
      </c>
      <c r="C18" s="12" t="s">
        <v>65</v>
      </c>
      <c r="D18" s="10"/>
      <c r="E18" s="10"/>
      <c r="F18" s="11">
        <f>AVERAGE(C39:C41)</f>
        <v>108.40102148611447</v>
      </c>
      <c r="G18" s="6">
        <v>0</v>
      </c>
      <c r="H18" s="10"/>
      <c r="I18" s="41"/>
      <c r="J18" s="11">
        <f t="shared" si="0"/>
        <v>108.40102148611447</v>
      </c>
      <c r="K18" s="9">
        <f>C54</f>
        <v>106.74000000000001</v>
      </c>
      <c r="L18" s="39"/>
      <c r="M18" s="9"/>
      <c r="N18" s="9" t="s">
        <v>47</v>
      </c>
      <c r="O18" s="6"/>
      <c r="P18" s="6"/>
      <c r="Q18" s="39"/>
      <c r="R18" s="39"/>
      <c r="S18" s="232"/>
      <c r="T18" s="232"/>
      <c r="U18" s="232"/>
      <c r="V18" s="233"/>
      <c r="AD18" s="1"/>
    </row>
    <row r="19" spans="1:33" ht="17" x14ac:dyDescent="0.2">
      <c r="A19" s="8">
        <v>22</v>
      </c>
      <c r="B19" s="13" t="s">
        <v>64</v>
      </c>
      <c r="C19" s="12" t="s">
        <v>66</v>
      </c>
      <c r="D19" s="10"/>
      <c r="E19" s="10"/>
      <c r="F19" s="11">
        <f>AVERAGE(C39:C41)</f>
        <v>108.40102148611447</v>
      </c>
      <c r="G19" s="6">
        <v>0</v>
      </c>
      <c r="H19" s="10"/>
      <c r="I19" s="41"/>
      <c r="J19" s="11">
        <f t="shared" si="0"/>
        <v>108.40102148611447</v>
      </c>
      <c r="K19" s="9">
        <f>C54</f>
        <v>106.74000000000001</v>
      </c>
      <c r="L19" s="39"/>
      <c r="M19" s="9"/>
      <c r="N19" s="9" t="s">
        <v>47</v>
      </c>
      <c r="O19" s="6"/>
      <c r="P19" s="6"/>
      <c r="Q19" s="39"/>
      <c r="R19" s="39"/>
      <c r="S19" s="232"/>
      <c r="T19" s="232"/>
      <c r="U19" s="232"/>
      <c r="V19" s="233"/>
      <c r="AD19" s="1"/>
    </row>
    <row r="20" spans="1:33" ht="17" x14ac:dyDescent="0.2">
      <c r="A20" s="8">
        <v>26</v>
      </c>
      <c r="B20" s="13" t="s">
        <v>64</v>
      </c>
      <c r="C20" s="12" t="s">
        <v>67</v>
      </c>
      <c r="D20" s="10"/>
      <c r="E20" s="10"/>
      <c r="F20" s="11">
        <f>AVERAGE(C39:C41)</f>
        <v>108.40102148611447</v>
      </c>
      <c r="G20" s="6">
        <v>0</v>
      </c>
      <c r="H20" s="10"/>
      <c r="I20" s="41"/>
      <c r="J20" s="11">
        <f t="shared" si="0"/>
        <v>108.40102148611447</v>
      </c>
      <c r="K20" s="9">
        <f>C54</f>
        <v>106.74000000000001</v>
      </c>
      <c r="L20" s="39"/>
      <c r="M20" s="9"/>
      <c r="N20" s="9" t="s">
        <v>47</v>
      </c>
      <c r="O20" s="6"/>
      <c r="P20" s="6"/>
      <c r="Q20" s="39"/>
      <c r="R20" s="39"/>
      <c r="S20" s="232"/>
      <c r="T20" s="232"/>
      <c r="U20" s="232"/>
      <c r="V20" s="233"/>
      <c r="AD20" s="1"/>
    </row>
    <row r="21" spans="1:33" x14ac:dyDescent="0.2">
      <c r="A21" s="1"/>
      <c r="C21" s="3"/>
      <c r="F21" s="1"/>
      <c r="G21" s="1"/>
      <c r="H21" s="1"/>
      <c r="I21" s="1"/>
      <c r="J21" s="1"/>
      <c r="K21" s="1"/>
      <c r="L21" s="1"/>
      <c r="M21" s="1"/>
      <c r="N21" s="1"/>
      <c r="P21" s="1"/>
      <c r="Q21" s="1"/>
      <c r="T21" s="1"/>
      <c r="U21" s="1"/>
      <c r="AE21" s="1"/>
    </row>
    <row r="22" spans="1:33" s="1" customFormat="1" ht="28" customHeight="1" x14ac:dyDescent="0.15">
      <c r="A22" s="227" t="s">
        <v>68</v>
      </c>
      <c r="B22" s="228"/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228"/>
      <c r="Y22" s="228"/>
      <c r="Z22" s="228"/>
      <c r="AA22" s="229"/>
    </row>
    <row r="23" spans="1:33" ht="17" x14ac:dyDescent="0.25">
      <c r="A23" s="5" t="s">
        <v>34</v>
      </c>
      <c r="B23" s="12" t="s">
        <v>69</v>
      </c>
      <c r="C23" s="15" t="s">
        <v>70</v>
      </c>
      <c r="D23" s="16"/>
      <c r="E23" s="16"/>
      <c r="F23" s="6" t="s">
        <v>71</v>
      </c>
      <c r="G23" s="15" t="s">
        <v>72</v>
      </c>
      <c r="H23" s="16"/>
      <c r="I23" s="16"/>
      <c r="J23" s="6" t="s">
        <v>73</v>
      </c>
      <c r="K23" s="15" t="s">
        <v>72</v>
      </c>
      <c r="L23" s="16"/>
      <c r="M23" s="16"/>
      <c r="N23" s="6" t="s">
        <v>74</v>
      </c>
      <c r="O23" s="15" t="s">
        <v>72</v>
      </c>
      <c r="P23" s="16"/>
      <c r="Q23" s="16"/>
      <c r="R23" s="6" t="s">
        <v>75</v>
      </c>
      <c r="S23" s="15" t="s">
        <v>72</v>
      </c>
      <c r="T23" s="16"/>
      <c r="U23" s="16"/>
      <c r="V23" s="6" t="s">
        <v>76</v>
      </c>
      <c r="W23" s="15" t="s">
        <v>72</v>
      </c>
      <c r="X23" s="49"/>
      <c r="Y23" s="237" t="s">
        <v>44</v>
      </c>
      <c r="Z23" s="237"/>
      <c r="AA23" s="238"/>
      <c r="AE23" s="1"/>
    </row>
    <row r="24" spans="1:33" ht="17" x14ac:dyDescent="0.2">
      <c r="A24" s="8">
        <v>4</v>
      </c>
      <c r="B24" s="12" t="s">
        <v>95</v>
      </c>
      <c r="C24" s="17">
        <f>G24*0.5+K24*0.125+O24*0.125+S24*0.125+W24*0.125</f>
        <v>107.43818314306534</v>
      </c>
      <c r="D24" s="18">
        <v>60</v>
      </c>
      <c r="E24" s="18">
        <v>22.631</v>
      </c>
      <c r="F24" s="19">
        <v>115.523</v>
      </c>
      <c r="G24" s="20">
        <f>F24*X24</f>
        <v>112.23998056837503</v>
      </c>
      <c r="H24" s="18">
        <v>60</v>
      </c>
      <c r="I24" s="43">
        <v>22.196999999999999</v>
      </c>
      <c r="J24" s="44">
        <v>105.706</v>
      </c>
      <c r="K24" s="17">
        <f>J24*X24</f>
        <v>102.70196745202819</v>
      </c>
      <c r="L24" s="18">
        <v>60</v>
      </c>
      <c r="M24" s="43">
        <v>22.599</v>
      </c>
      <c r="N24" s="45">
        <v>105.71299999999999</v>
      </c>
      <c r="O24" s="17">
        <f>N24*X24</f>
        <v>102.70876852076755</v>
      </c>
      <c r="P24" s="18">
        <v>60</v>
      </c>
      <c r="Q24" s="43">
        <v>22.847000000000001</v>
      </c>
      <c r="R24" s="44">
        <v>105.057</v>
      </c>
      <c r="S24" s="50">
        <f>R24*X24</f>
        <v>102.07141122176343</v>
      </c>
      <c r="T24" s="18">
        <v>60</v>
      </c>
      <c r="U24" s="47">
        <v>23.724</v>
      </c>
      <c r="V24" s="51">
        <v>106.078</v>
      </c>
      <c r="W24" s="50">
        <f>V24*X24</f>
        <v>103.06339567646344</v>
      </c>
      <c r="X24" s="52">
        <f>F57</f>
        <v>0.9715812484819043</v>
      </c>
      <c r="Y24" s="239"/>
      <c r="Z24" s="239"/>
      <c r="AA24" s="240"/>
      <c r="AE24" s="1"/>
    </row>
    <row r="25" spans="1:33" ht="17" x14ac:dyDescent="0.2">
      <c r="A25" s="8">
        <v>2</v>
      </c>
      <c r="B25" s="12" t="s">
        <v>96</v>
      </c>
      <c r="C25" s="17">
        <f t="shared" ref="C25:C41" si="1">G25*0.5+K25*0.125+O25*0.125+S25*0.125+W25*0.125</f>
        <v>108.13626427009959</v>
      </c>
      <c r="D25" s="18">
        <v>60</v>
      </c>
      <c r="E25" s="18">
        <v>23.018000000000001</v>
      </c>
      <c r="F25" s="19">
        <v>117.72499999999999</v>
      </c>
      <c r="G25" s="20">
        <f t="shared" ref="G25:G41" si="2">F25*X25</f>
        <v>114.37940247753218</v>
      </c>
      <c r="H25" s="18">
        <v>60</v>
      </c>
      <c r="I25" s="43">
        <v>22.471</v>
      </c>
      <c r="J25" s="45">
        <v>105.053</v>
      </c>
      <c r="K25" s="17">
        <f t="shared" ref="K25:K38" si="3">J25*X25</f>
        <v>102.06752489676948</v>
      </c>
      <c r="L25" s="18">
        <v>60</v>
      </c>
      <c r="M25" s="43">
        <v>22.669</v>
      </c>
      <c r="N25" s="45">
        <v>105.78</v>
      </c>
      <c r="O25" s="17">
        <f t="shared" ref="O25:O41" si="4">N25*X25</f>
        <v>102.77386446441584</v>
      </c>
      <c r="P25" s="18">
        <v>60</v>
      </c>
      <c r="Q25" s="43">
        <v>22.72</v>
      </c>
      <c r="R25" s="44">
        <v>104.255</v>
      </c>
      <c r="S25" s="50">
        <f t="shared" ref="S25:S41" si="5">R25*X25</f>
        <v>101.29220306048093</v>
      </c>
      <c r="T25" s="18">
        <v>60</v>
      </c>
      <c r="U25" s="47">
        <v>22.803999999999998</v>
      </c>
      <c r="V25" s="51">
        <v>104.40600000000001</v>
      </c>
      <c r="W25" s="50">
        <f t="shared" ref="W25:W41" si="6">V25*X25</f>
        <v>101.43891182900171</v>
      </c>
      <c r="X25" s="52">
        <f>F57</f>
        <v>0.9715812484819043</v>
      </c>
      <c r="Y25" s="239"/>
      <c r="Z25" s="239"/>
      <c r="AA25" s="240"/>
      <c r="AE25" s="1"/>
    </row>
    <row r="26" spans="1:33" ht="17" x14ac:dyDescent="0.2">
      <c r="A26" s="8">
        <v>3</v>
      </c>
      <c r="B26" s="12" t="s">
        <v>97</v>
      </c>
      <c r="C26" s="17">
        <f t="shared" si="1"/>
        <v>106.37648773378673</v>
      </c>
      <c r="D26" s="18">
        <v>60</v>
      </c>
      <c r="E26" s="18">
        <v>23.064</v>
      </c>
      <c r="F26" s="19">
        <v>114.23699999999999</v>
      </c>
      <c r="G26" s="20">
        <f t="shared" si="2"/>
        <v>110.9905270828273</v>
      </c>
      <c r="H26" s="18">
        <v>60</v>
      </c>
      <c r="I26" s="43">
        <v>22.643000000000001</v>
      </c>
      <c r="J26" s="45">
        <v>104.84399999999999</v>
      </c>
      <c r="K26" s="17">
        <f t="shared" si="3"/>
        <v>101.86446441583676</v>
      </c>
      <c r="L26" s="18">
        <v>60</v>
      </c>
      <c r="M26" s="43">
        <v>22.663</v>
      </c>
      <c r="N26" s="45">
        <v>105.276</v>
      </c>
      <c r="O26" s="17">
        <f t="shared" si="4"/>
        <v>102.28418751518096</v>
      </c>
      <c r="P26" s="18">
        <v>60</v>
      </c>
      <c r="Q26" s="43">
        <v>22.803999999999998</v>
      </c>
      <c r="R26" s="44">
        <v>103.97</v>
      </c>
      <c r="S26" s="20">
        <f t="shared" si="5"/>
        <v>101.01530240466359</v>
      </c>
      <c r="T26" s="18">
        <v>60</v>
      </c>
      <c r="U26" s="43">
        <v>22.914999999999999</v>
      </c>
      <c r="V26" s="51">
        <v>104.866</v>
      </c>
      <c r="W26" s="20">
        <f t="shared" si="6"/>
        <v>101.88583920330338</v>
      </c>
      <c r="X26" s="52">
        <f>F57</f>
        <v>0.9715812484819043</v>
      </c>
      <c r="Y26" s="241"/>
      <c r="Z26" s="241"/>
      <c r="AA26" s="242"/>
      <c r="AE26" s="1"/>
    </row>
    <row r="27" spans="1:33" ht="15" customHeight="1" x14ac:dyDescent="0.2">
      <c r="A27" s="8">
        <v>5</v>
      </c>
      <c r="B27" s="12" t="s">
        <v>77</v>
      </c>
      <c r="C27" s="17">
        <f t="shared" si="1"/>
        <v>107.36992956035948</v>
      </c>
      <c r="D27" s="18">
        <v>60</v>
      </c>
      <c r="E27" s="18">
        <v>23.27</v>
      </c>
      <c r="F27" s="19">
        <v>115.846</v>
      </c>
      <c r="G27" s="20">
        <f t="shared" si="2"/>
        <v>112.55380131163469</v>
      </c>
      <c r="H27" s="18">
        <v>60</v>
      </c>
      <c r="I27" s="43">
        <v>23.634</v>
      </c>
      <c r="J27" s="45">
        <v>106.095</v>
      </c>
      <c r="K27" s="17">
        <f t="shared" si="3"/>
        <v>103.07991255768763</v>
      </c>
      <c r="L27" s="18">
        <v>60</v>
      </c>
      <c r="M27" s="43">
        <v>24.23</v>
      </c>
      <c r="N27" s="45">
        <v>106.095</v>
      </c>
      <c r="O27" s="17">
        <f t="shared" si="4"/>
        <v>103.07991255768763</v>
      </c>
      <c r="P27" s="18">
        <v>60</v>
      </c>
      <c r="Q27" s="43">
        <v>23.280999999999999</v>
      </c>
      <c r="R27" s="44">
        <v>104.09699999999999</v>
      </c>
      <c r="S27" s="20">
        <f t="shared" si="5"/>
        <v>101.13869322322078</v>
      </c>
      <c r="T27" s="18">
        <v>60</v>
      </c>
      <c r="U27" s="43">
        <v>23.56</v>
      </c>
      <c r="V27" s="51">
        <v>104.413</v>
      </c>
      <c r="W27" s="20">
        <f t="shared" si="6"/>
        <v>101.44571289774107</v>
      </c>
      <c r="X27" s="52">
        <f>F57</f>
        <v>0.9715812484819043</v>
      </c>
      <c r="Y27" s="239"/>
      <c r="Z27" s="239"/>
      <c r="AA27" s="240"/>
      <c r="AE27" s="1"/>
    </row>
    <row r="28" spans="1:33" ht="17" x14ac:dyDescent="0.2">
      <c r="A28" s="8">
        <v>8</v>
      </c>
      <c r="B28" s="9" t="s">
        <v>52</v>
      </c>
      <c r="C28" s="17">
        <f t="shared" si="1"/>
        <v>105.65812484819043</v>
      </c>
      <c r="D28" s="18">
        <v>60</v>
      </c>
      <c r="E28" s="18">
        <v>22.148</v>
      </c>
      <c r="F28" s="19">
        <v>113.851</v>
      </c>
      <c r="G28" s="20">
        <f t="shared" si="2"/>
        <v>110.61549672091328</v>
      </c>
      <c r="H28" s="18">
        <v>60</v>
      </c>
      <c r="I28" s="43">
        <v>22.14</v>
      </c>
      <c r="J28" s="45">
        <v>102.925</v>
      </c>
      <c r="K28" s="17">
        <f t="shared" si="3"/>
        <v>100</v>
      </c>
      <c r="L28" s="18">
        <v>60</v>
      </c>
      <c r="M28" s="43">
        <v>22.824999999999999</v>
      </c>
      <c r="N28" s="45">
        <v>103.241</v>
      </c>
      <c r="O28" s="17">
        <f t="shared" si="4"/>
        <v>100.30701967452028</v>
      </c>
      <c r="P28" s="23">
        <v>60</v>
      </c>
      <c r="Q28" s="46">
        <v>22.625</v>
      </c>
      <c r="R28" s="45">
        <v>103.892</v>
      </c>
      <c r="S28" s="50">
        <f t="shared" si="5"/>
        <v>100.93951906728199</v>
      </c>
      <c r="T28" s="22">
        <v>60</v>
      </c>
      <c r="U28" s="47">
        <v>23.163</v>
      </c>
      <c r="V28" s="51">
        <v>104.527</v>
      </c>
      <c r="W28" s="50">
        <f t="shared" si="6"/>
        <v>101.55647316006801</v>
      </c>
      <c r="X28" s="52">
        <f>F57</f>
        <v>0.9715812484819043</v>
      </c>
      <c r="Y28" s="239" t="s">
        <v>78</v>
      </c>
      <c r="Z28" s="239"/>
      <c r="AA28" s="240"/>
      <c r="AB28" s="53"/>
      <c r="AC28" s="1"/>
      <c r="AD28" s="1"/>
      <c r="AE28" s="1"/>
    </row>
    <row r="29" spans="1:33" ht="17" x14ac:dyDescent="0.2">
      <c r="A29" s="8">
        <v>7</v>
      </c>
      <c r="B29" s="9" t="s">
        <v>53</v>
      </c>
      <c r="C29" s="21">
        <f t="shared" si="1"/>
        <v>106.44607724070924</v>
      </c>
      <c r="D29" s="22">
        <v>60</v>
      </c>
      <c r="E29" s="22">
        <v>22.65</v>
      </c>
      <c r="F29" s="19">
        <v>114.492</v>
      </c>
      <c r="G29" s="20">
        <f t="shared" si="2"/>
        <v>111.23828030119019</v>
      </c>
      <c r="H29" s="18">
        <v>60</v>
      </c>
      <c r="I29" s="43">
        <v>22.201000000000001</v>
      </c>
      <c r="J29" s="45">
        <v>104.77500000000001</v>
      </c>
      <c r="K29" s="17">
        <f t="shared" si="3"/>
        <v>101.79742530969153</v>
      </c>
      <c r="L29" s="18">
        <v>60</v>
      </c>
      <c r="M29" s="43">
        <v>22.884</v>
      </c>
      <c r="N29" s="45">
        <v>105.163</v>
      </c>
      <c r="O29" s="17">
        <f t="shared" si="4"/>
        <v>102.1743988341025</v>
      </c>
      <c r="P29" s="18">
        <v>60</v>
      </c>
      <c r="Q29" s="43">
        <v>23.260999999999999</v>
      </c>
      <c r="R29" s="45">
        <v>104.04</v>
      </c>
      <c r="S29" s="50">
        <f t="shared" si="5"/>
        <v>101.08331309205732</v>
      </c>
      <c r="T29" s="22">
        <v>60</v>
      </c>
      <c r="U29" s="47">
        <v>23.564</v>
      </c>
      <c r="V29" s="51">
        <v>104.53100000000001</v>
      </c>
      <c r="W29" s="50">
        <f t="shared" si="6"/>
        <v>101.56035948506194</v>
      </c>
      <c r="X29" s="52">
        <f>F57</f>
        <v>0.9715812484819043</v>
      </c>
      <c r="Y29" s="239"/>
      <c r="Z29" s="239"/>
      <c r="AA29" s="240"/>
      <c r="AB29" s="53"/>
      <c r="AC29" s="1"/>
      <c r="AD29" s="1"/>
      <c r="AE29" s="1"/>
    </row>
    <row r="30" spans="1:33" ht="17" x14ac:dyDescent="0.2">
      <c r="A30" s="8">
        <v>1</v>
      </c>
      <c r="B30" s="12" t="s">
        <v>54</v>
      </c>
      <c r="C30" s="17">
        <f t="shared" si="1"/>
        <v>107.4917415593879</v>
      </c>
      <c r="D30" s="18">
        <v>60</v>
      </c>
      <c r="E30" s="18">
        <v>23.065999999999999</v>
      </c>
      <c r="F30" s="19">
        <v>116.068</v>
      </c>
      <c r="G30" s="20">
        <f t="shared" si="2"/>
        <v>112.76949234879767</v>
      </c>
      <c r="H30" s="18">
        <v>60</v>
      </c>
      <c r="I30" s="43">
        <v>22.488</v>
      </c>
      <c r="J30" s="45">
        <v>105.476</v>
      </c>
      <c r="K30" s="17">
        <f t="shared" si="3"/>
        <v>102.47850376487733</v>
      </c>
      <c r="L30" s="18">
        <v>60</v>
      </c>
      <c r="M30" s="43">
        <v>22.744</v>
      </c>
      <c r="N30" s="45">
        <v>106.124</v>
      </c>
      <c r="O30" s="17">
        <f t="shared" si="4"/>
        <v>103.10808841389361</v>
      </c>
      <c r="P30" s="23">
        <v>60</v>
      </c>
      <c r="Q30" s="46">
        <v>22.625</v>
      </c>
      <c r="R30" s="45">
        <v>104.393</v>
      </c>
      <c r="S30" s="50">
        <f t="shared" si="5"/>
        <v>101.42628127277143</v>
      </c>
      <c r="T30" s="22">
        <v>60</v>
      </c>
      <c r="U30" s="47">
        <v>23.163</v>
      </c>
      <c r="V30" s="51">
        <v>104.822</v>
      </c>
      <c r="W30" s="50">
        <f t="shared" si="6"/>
        <v>101.84308962837018</v>
      </c>
      <c r="X30" s="52">
        <f>F57</f>
        <v>0.9715812484819043</v>
      </c>
      <c r="Y30" s="239" t="s">
        <v>78</v>
      </c>
      <c r="Z30" s="239"/>
      <c r="AA30" s="240"/>
      <c r="AB30" s="54"/>
      <c r="AC30" s="53"/>
      <c r="AD30" s="53"/>
      <c r="AE30" s="1"/>
      <c r="AF30" s="1"/>
      <c r="AG30" s="1"/>
    </row>
    <row r="31" spans="1:33" ht="14" customHeight="1" x14ac:dyDescent="0.2">
      <c r="A31" s="8">
        <v>9</v>
      </c>
      <c r="B31" s="12" t="s">
        <v>55</v>
      </c>
      <c r="C31" s="21">
        <f t="shared" si="1"/>
        <v>107.10456643186785</v>
      </c>
      <c r="D31" s="22">
        <v>60</v>
      </c>
      <c r="E31" s="22">
        <v>23.28</v>
      </c>
      <c r="F31" s="19">
        <v>115.74</v>
      </c>
      <c r="G31" s="20">
        <f t="shared" si="2"/>
        <v>112.45081369929559</v>
      </c>
      <c r="H31" s="18">
        <v>60</v>
      </c>
      <c r="I31" s="43">
        <v>23.364999999999998</v>
      </c>
      <c r="J31" s="45">
        <v>105.18899999999999</v>
      </c>
      <c r="K31" s="17">
        <f t="shared" si="3"/>
        <v>102.19965994656303</v>
      </c>
      <c r="L31" s="18">
        <v>60</v>
      </c>
      <c r="M31" s="43">
        <v>23.539000000000001</v>
      </c>
      <c r="N31" s="45">
        <v>105.331</v>
      </c>
      <c r="O31" s="17">
        <f t="shared" si="4"/>
        <v>102.33762448384746</v>
      </c>
      <c r="P31" s="18">
        <v>60</v>
      </c>
      <c r="Q31" s="43">
        <v>22.625</v>
      </c>
      <c r="R31" s="45">
        <v>103.892</v>
      </c>
      <c r="S31" s="50">
        <f t="shared" si="5"/>
        <v>100.93951906728199</v>
      </c>
      <c r="T31" s="22">
        <v>60</v>
      </c>
      <c r="U31" s="47">
        <v>23.163</v>
      </c>
      <c r="V31" s="51">
        <v>104.527</v>
      </c>
      <c r="W31" s="50">
        <f t="shared" si="6"/>
        <v>101.55647316006801</v>
      </c>
      <c r="X31" s="52">
        <f>F57</f>
        <v>0.9715812484819043</v>
      </c>
      <c r="Y31" s="239"/>
      <c r="Z31" s="239"/>
      <c r="AA31" s="240"/>
      <c r="AB31" s="54"/>
      <c r="AC31" s="53"/>
      <c r="AD31" s="53"/>
      <c r="AE31" s="1"/>
      <c r="AF31" s="1"/>
      <c r="AG31" s="1"/>
    </row>
    <row r="32" spans="1:33" ht="17" x14ac:dyDescent="0.2">
      <c r="A32" s="8">
        <v>98</v>
      </c>
      <c r="B32" s="12" t="s">
        <v>57</v>
      </c>
      <c r="C32" s="17">
        <f t="shared" si="1"/>
        <v>106.1863007043964</v>
      </c>
      <c r="D32" s="18">
        <v>60</v>
      </c>
      <c r="E32" s="18">
        <v>21.898</v>
      </c>
      <c r="F32" s="19">
        <v>114.67700000000001</v>
      </c>
      <c r="G32" s="20">
        <f t="shared" si="2"/>
        <v>111.41802283215935</v>
      </c>
      <c r="H32" s="18">
        <v>60</v>
      </c>
      <c r="I32" s="43">
        <v>21.986999999999998</v>
      </c>
      <c r="J32" s="45">
        <v>103.887</v>
      </c>
      <c r="K32" s="17">
        <f t="shared" si="3"/>
        <v>100.9346611610396</v>
      </c>
      <c r="L32" s="18">
        <v>60</v>
      </c>
      <c r="M32" s="43">
        <v>22.625</v>
      </c>
      <c r="N32" s="45">
        <v>103.937</v>
      </c>
      <c r="O32" s="17">
        <f t="shared" si="4"/>
        <v>100.98324022346368</v>
      </c>
      <c r="P32" s="18">
        <v>60</v>
      </c>
      <c r="Q32" s="43">
        <v>23.465</v>
      </c>
      <c r="R32" s="44">
        <v>103.873</v>
      </c>
      <c r="S32" s="20">
        <f t="shared" si="5"/>
        <v>100.92105902356084</v>
      </c>
      <c r="T32" s="18">
        <v>60</v>
      </c>
      <c r="U32" s="43">
        <v>23.733000000000001</v>
      </c>
      <c r="V32" s="51">
        <v>103.93300000000001</v>
      </c>
      <c r="W32" s="20">
        <f t="shared" si="6"/>
        <v>100.97935389846977</v>
      </c>
      <c r="X32" s="52">
        <f>F57</f>
        <v>0.9715812484819043</v>
      </c>
      <c r="Y32" s="241"/>
      <c r="Z32" s="241"/>
      <c r="AA32" s="242"/>
    </row>
    <row r="33" spans="1:31" ht="17" x14ac:dyDescent="0.2">
      <c r="A33" s="8">
        <v>99</v>
      </c>
      <c r="B33" s="9" t="s">
        <v>58</v>
      </c>
      <c r="C33" s="17">
        <f t="shared" si="1"/>
        <v>107.04748603351956</v>
      </c>
      <c r="D33" s="18">
        <v>60</v>
      </c>
      <c r="E33" s="18">
        <v>22.43</v>
      </c>
      <c r="F33" s="19">
        <v>115.595</v>
      </c>
      <c r="G33" s="20">
        <f t="shared" si="2"/>
        <v>112.30993441826573</v>
      </c>
      <c r="H33" s="18">
        <v>60</v>
      </c>
      <c r="I33" s="43">
        <v>22.184000000000001</v>
      </c>
      <c r="J33" s="45">
        <v>104.75700000000001</v>
      </c>
      <c r="K33" s="17">
        <f t="shared" si="3"/>
        <v>101.77993684721885</v>
      </c>
      <c r="L33" s="18">
        <v>60</v>
      </c>
      <c r="M33" s="43">
        <v>22.885999999999999</v>
      </c>
      <c r="N33" s="45">
        <v>105.681</v>
      </c>
      <c r="O33" s="17">
        <f t="shared" si="4"/>
        <v>102.67767792081612</v>
      </c>
      <c r="P33" s="18">
        <v>60</v>
      </c>
      <c r="Q33" s="43">
        <v>22.83</v>
      </c>
      <c r="R33" s="44">
        <v>104.205</v>
      </c>
      <c r="S33" s="20">
        <f t="shared" si="5"/>
        <v>101.24362399805683</v>
      </c>
      <c r="T33" s="18">
        <v>60</v>
      </c>
      <c r="U33" s="43">
        <v>22.957000000000001</v>
      </c>
      <c r="V33" s="51">
        <v>104.40600000000001</v>
      </c>
      <c r="W33" s="20">
        <f t="shared" si="6"/>
        <v>101.43891182900171</v>
      </c>
      <c r="X33" s="52">
        <f>F57</f>
        <v>0.9715812484819043</v>
      </c>
      <c r="Y33" s="241"/>
      <c r="Z33" s="241"/>
      <c r="AA33" s="242"/>
    </row>
    <row r="34" spans="1:31" ht="17" x14ac:dyDescent="0.2">
      <c r="A34" s="8">
        <v>97</v>
      </c>
      <c r="B34" s="12" t="s">
        <v>59</v>
      </c>
      <c r="C34" s="17">
        <f t="shared" si="1"/>
        <v>106.50230750546514</v>
      </c>
      <c r="D34" s="18">
        <v>60</v>
      </c>
      <c r="E34" s="18">
        <v>25.056999999999999</v>
      </c>
      <c r="F34" s="19">
        <v>114.366</v>
      </c>
      <c r="G34" s="20">
        <f t="shared" si="2"/>
        <v>111.11586106388147</v>
      </c>
      <c r="H34" s="18">
        <v>60</v>
      </c>
      <c r="I34" s="43">
        <v>24.754000000000001</v>
      </c>
      <c r="J34" s="45">
        <v>105.58</v>
      </c>
      <c r="K34" s="17">
        <f t="shared" si="3"/>
        <v>102.57954821471945</v>
      </c>
      <c r="L34" s="18">
        <v>60</v>
      </c>
      <c r="M34" s="43">
        <v>24.821999999999999</v>
      </c>
      <c r="N34" s="45">
        <v>105.71</v>
      </c>
      <c r="O34" s="17">
        <f t="shared" si="4"/>
        <v>102.7058537770221</v>
      </c>
      <c r="P34" s="18">
        <v>60</v>
      </c>
      <c r="Q34" s="43">
        <v>25.273</v>
      </c>
      <c r="R34" s="44">
        <v>104.093</v>
      </c>
      <c r="S34" s="20">
        <f t="shared" si="5"/>
        <v>101.13480689822687</v>
      </c>
      <c r="T34" s="18">
        <v>60</v>
      </c>
      <c r="U34" s="43">
        <v>25.42</v>
      </c>
      <c r="V34" s="51">
        <v>104.093</v>
      </c>
      <c r="W34" s="20">
        <f t="shared" si="6"/>
        <v>101.13480689822687</v>
      </c>
      <c r="X34" s="52">
        <f>F57</f>
        <v>0.9715812484819043</v>
      </c>
      <c r="Y34" s="239"/>
      <c r="Z34" s="239"/>
      <c r="AA34" s="240"/>
    </row>
    <row r="35" spans="1:31" ht="17" x14ac:dyDescent="0.2">
      <c r="A35" s="8">
        <v>66</v>
      </c>
      <c r="B35" s="12" t="s">
        <v>60</v>
      </c>
      <c r="C35" s="17">
        <f t="shared" si="1"/>
        <v>107.31418508622782</v>
      </c>
      <c r="D35" s="18">
        <v>60</v>
      </c>
      <c r="E35" s="18">
        <v>21.146000000000001</v>
      </c>
      <c r="F35" s="19">
        <v>115.84699999999999</v>
      </c>
      <c r="G35" s="20">
        <f t="shared" si="2"/>
        <v>112.55477289288316</v>
      </c>
      <c r="H35" s="18">
        <v>60</v>
      </c>
      <c r="I35" s="43">
        <v>21.788</v>
      </c>
      <c r="J35" s="45">
        <v>105.32</v>
      </c>
      <c r="K35" s="17">
        <f t="shared" si="3"/>
        <v>102.32693709011416</v>
      </c>
      <c r="L35" s="18">
        <v>60</v>
      </c>
      <c r="M35" s="43">
        <v>21.849</v>
      </c>
      <c r="N35" s="45">
        <v>105.821</v>
      </c>
      <c r="O35" s="17">
        <f t="shared" si="4"/>
        <v>102.8136992956036</v>
      </c>
      <c r="P35" s="18">
        <v>60</v>
      </c>
      <c r="Q35" s="43">
        <v>21.802</v>
      </c>
      <c r="R35" s="44">
        <v>104.43300000000001</v>
      </c>
      <c r="S35" s="20">
        <f t="shared" si="5"/>
        <v>101.46514452271072</v>
      </c>
      <c r="T35" s="18">
        <v>60</v>
      </c>
      <c r="U35" s="43">
        <v>22.172000000000001</v>
      </c>
      <c r="V35" s="51">
        <v>104.663</v>
      </c>
      <c r="W35" s="20">
        <f t="shared" si="6"/>
        <v>101.68860820986154</v>
      </c>
      <c r="X35" s="52">
        <f>F57</f>
        <v>0.9715812484819043</v>
      </c>
      <c r="Y35" s="239"/>
      <c r="Z35" s="239"/>
      <c r="AA35" s="240"/>
      <c r="AB35" s="55"/>
      <c r="AC35" s="55"/>
      <c r="AD35" s="55"/>
      <c r="AE35" s="1"/>
    </row>
    <row r="36" spans="1:31" ht="17" x14ac:dyDescent="0.2">
      <c r="A36" s="8">
        <v>55</v>
      </c>
      <c r="B36" s="12" t="s">
        <v>61</v>
      </c>
      <c r="C36" s="17">
        <f t="shared" si="1"/>
        <v>108.08355598736944</v>
      </c>
      <c r="D36" s="18">
        <v>60</v>
      </c>
      <c r="E36" s="18">
        <v>21.414000000000001</v>
      </c>
      <c r="F36" s="19">
        <v>116.65</v>
      </c>
      <c r="G36" s="20">
        <f t="shared" si="2"/>
        <v>113.33495263541414</v>
      </c>
      <c r="H36" s="18">
        <v>60</v>
      </c>
      <c r="I36" s="43">
        <v>22.265000000000001</v>
      </c>
      <c r="J36" s="45">
        <v>105.748</v>
      </c>
      <c r="K36" s="17">
        <f t="shared" si="3"/>
        <v>102.74277386446443</v>
      </c>
      <c r="L36" s="18">
        <v>60</v>
      </c>
      <c r="M36" s="43">
        <v>22.463000000000001</v>
      </c>
      <c r="N36" s="45">
        <v>106.67100000000001</v>
      </c>
      <c r="O36" s="17">
        <f t="shared" si="4"/>
        <v>103.63954335681322</v>
      </c>
      <c r="P36" s="18">
        <v>60</v>
      </c>
      <c r="Q36" s="43">
        <v>22.84</v>
      </c>
      <c r="R36" s="44">
        <v>105.45699999999999</v>
      </c>
      <c r="S36" s="20">
        <f t="shared" si="5"/>
        <v>102.46004372115618</v>
      </c>
      <c r="T36" s="18">
        <v>60</v>
      </c>
      <c r="U36" s="43">
        <v>23.47</v>
      </c>
      <c r="V36" s="51">
        <v>105.48399999999999</v>
      </c>
      <c r="W36" s="20">
        <f t="shared" si="6"/>
        <v>102.48627641486519</v>
      </c>
      <c r="X36" s="52">
        <f>F57</f>
        <v>0.9715812484819043</v>
      </c>
      <c r="Y36" s="239"/>
      <c r="Z36" s="239"/>
      <c r="AA36" s="240"/>
      <c r="AE36" s="1"/>
    </row>
    <row r="37" spans="1:31" ht="17" x14ac:dyDescent="0.2">
      <c r="A37" s="8">
        <v>47</v>
      </c>
      <c r="B37" s="12" t="s">
        <v>62</v>
      </c>
      <c r="C37" s="17">
        <f t="shared" si="1"/>
        <v>109.25006072382803</v>
      </c>
      <c r="D37" s="18">
        <v>60</v>
      </c>
      <c r="E37" s="18">
        <v>34.524000000000001</v>
      </c>
      <c r="F37" s="19">
        <v>118.443</v>
      </c>
      <c r="G37" s="20">
        <f t="shared" si="2"/>
        <v>115.07699781394219</v>
      </c>
      <c r="H37" s="18">
        <v>60</v>
      </c>
      <c r="I37" s="43">
        <v>23.347000000000001</v>
      </c>
      <c r="J37" s="44">
        <v>107.10599999999999</v>
      </c>
      <c r="K37" s="17">
        <f t="shared" si="3"/>
        <v>104.06218119990284</v>
      </c>
      <c r="L37" s="18">
        <v>60</v>
      </c>
      <c r="M37" s="43">
        <v>23.6</v>
      </c>
      <c r="N37" s="45">
        <v>107.21599999999999</v>
      </c>
      <c r="O37" s="17">
        <f t="shared" si="4"/>
        <v>104.16905513723584</v>
      </c>
      <c r="P37" s="18">
        <v>60</v>
      </c>
      <c r="Q37" s="43">
        <v>23.783999999999999</v>
      </c>
      <c r="R37" s="44">
        <v>104.221</v>
      </c>
      <c r="S37" s="20">
        <f t="shared" si="5"/>
        <v>101.25916929803255</v>
      </c>
      <c r="T37" s="18">
        <v>60</v>
      </c>
      <c r="U37" s="43">
        <v>24.062000000000001</v>
      </c>
      <c r="V37" s="51">
        <v>107.25</v>
      </c>
      <c r="W37" s="20">
        <f t="shared" si="6"/>
        <v>104.20208889968424</v>
      </c>
      <c r="X37" s="52">
        <f>F57</f>
        <v>0.9715812484819043</v>
      </c>
      <c r="Y37" s="241"/>
      <c r="Z37" s="241"/>
      <c r="AA37" s="242"/>
      <c r="AB37" s="53"/>
      <c r="AC37" s="1"/>
      <c r="AD37" s="1"/>
      <c r="AE37" s="1"/>
    </row>
    <row r="38" spans="1:31" ht="17" x14ac:dyDescent="0.2">
      <c r="A38" s="8">
        <v>88</v>
      </c>
      <c r="B38" s="12" t="s">
        <v>63</v>
      </c>
      <c r="C38" s="17">
        <f t="shared" si="1"/>
        <v>107.68290017002673</v>
      </c>
      <c r="D38" s="18">
        <v>60</v>
      </c>
      <c r="E38" s="18">
        <v>22.431000000000001</v>
      </c>
      <c r="F38" s="19">
        <v>115.682</v>
      </c>
      <c r="G38" s="20">
        <f t="shared" si="2"/>
        <v>112.39446198688366</v>
      </c>
      <c r="H38" s="23">
        <v>60</v>
      </c>
      <c r="I38" s="46">
        <v>23.347000000000001</v>
      </c>
      <c r="J38" s="45">
        <v>105.566</v>
      </c>
      <c r="K38" s="21">
        <f t="shared" si="3"/>
        <v>102.56594607724071</v>
      </c>
      <c r="L38" s="22">
        <v>60</v>
      </c>
      <c r="M38" s="47">
        <v>23.6</v>
      </c>
      <c r="N38" s="45">
        <v>105.78</v>
      </c>
      <c r="O38" s="21">
        <f t="shared" si="4"/>
        <v>102.77386446441584</v>
      </c>
      <c r="P38" s="18">
        <v>60</v>
      </c>
      <c r="Q38" s="43">
        <v>23.353999999999999</v>
      </c>
      <c r="R38" s="44">
        <v>106.07599999999999</v>
      </c>
      <c r="S38" s="20">
        <f t="shared" si="5"/>
        <v>103.06145251396647</v>
      </c>
      <c r="T38" s="18">
        <v>60</v>
      </c>
      <c r="U38" s="43">
        <v>24.059000000000001</v>
      </c>
      <c r="V38" s="51">
        <v>106.511</v>
      </c>
      <c r="W38" s="20">
        <f t="shared" si="6"/>
        <v>103.4840903570561</v>
      </c>
      <c r="X38" s="52">
        <f>F57</f>
        <v>0.9715812484819043</v>
      </c>
      <c r="Y38" s="239"/>
      <c r="Z38" s="239"/>
      <c r="AA38" s="240"/>
      <c r="AB38" s="53"/>
      <c r="AC38" s="1"/>
      <c r="AD38" s="1"/>
      <c r="AE38" s="1"/>
    </row>
    <row r="39" spans="1:31" ht="17" x14ac:dyDescent="0.2">
      <c r="A39" s="8">
        <v>11</v>
      </c>
      <c r="B39" s="12" t="s">
        <v>65</v>
      </c>
      <c r="C39" s="17">
        <f t="shared" ref="C39" si="7">G39*0.5+K39*0.125+O39*0.125+S39*0.125+W39*0.125</f>
        <v>108.29742530969152</v>
      </c>
      <c r="D39" s="18">
        <v>60</v>
      </c>
      <c r="E39" s="18">
        <v>25.128</v>
      </c>
      <c r="F39" s="19">
        <v>116.56</v>
      </c>
      <c r="G39" s="20">
        <f t="shared" ref="G39" si="8">F39*X39</f>
        <v>113.24751032305076</v>
      </c>
      <c r="H39" s="18">
        <v>60</v>
      </c>
      <c r="I39" s="43">
        <v>24.11</v>
      </c>
      <c r="J39" s="44">
        <v>107.099</v>
      </c>
      <c r="K39" s="17">
        <f t="shared" ref="K39" si="9">J39*X39</f>
        <v>104.05538013116347</v>
      </c>
      <c r="L39" s="18">
        <v>60</v>
      </c>
      <c r="M39" s="43">
        <v>24.622</v>
      </c>
      <c r="N39" s="45">
        <v>106.67100000000001</v>
      </c>
      <c r="O39" s="17">
        <f t="shared" ref="O39" si="10">N39*X39</f>
        <v>103.63954335681322</v>
      </c>
      <c r="P39" s="18">
        <v>60</v>
      </c>
      <c r="Q39" s="43">
        <v>23.99</v>
      </c>
      <c r="R39" s="44">
        <v>105.779</v>
      </c>
      <c r="S39" s="20">
        <f t="shared" ref="S39" si="11">R39*X39</f>
        <v>102.77289288316736</v>
      </c>
      <c r="T39" s="22">
        <v>60</v>
      </c>
      <c r="U39" s="47">
        <v>24.599</v>
      </c>
      <c r="V39" s="51">
        <v>105.932</v>
      </c>
      <c r="W39" s="50">
        <f t="shared" ref="W39" si="12">V39*X39</f>
        <v>102.92154481418508</v>
      </c>
      <c r="X39" s="52">
        <f>F57</f>
        <v>0.9715812484819043</v>
      </c>
      <c r="Y39" s="241"/>
      <c r="Z39" s="241"/>
      <c r="AA39" s="242"/>
      <c r="AE39" s="1"/>
    </row>
    <row r="40" spans="1:31" ht="17" x14ac:dyDescent="0.2">
      <c r="A40" s="8">
        <v>22</v>
      </c>
      <c r="B40" s="12" t="s">
        <v>66</v>
      </c>
      <c r="C40" s="17">
        <f t="shared" si="1"/>
        <v>107.86021772528538</v>
      </c>
      <c r="D40" s="18">
        <v>60</v>
      </c>
      <c r="E40" s="18">
        <v>24.593</v>
      </c>
      <c r="F40" s="19">
        <v>116.652</v>
      </c>
      <c r="G40" s="20">
        <f t="shared" si="2"/>
        <v>113.3368957979111</v>
      </c>
      <c r="H40" s="18">
        <v>60</v>
      </c>
      <c r="I40" s="43">
        <v>24.725999999999999</v>
      </c>
      <c r="J40" s="44">
        <v>104.343</v>
      </c>
      <c r="K40" s="17">
        <v>104.343</v>
      </c>
      <c r="L40" s="18">
        <v>60</v>
      </c>
      <c r="M40" s="43">
        <v>24.823</v>
      </c>
      <c r="N40" s="45">
        <v>106.518</v>
      </c>
      <c r="O40" s="17">
        <f t="shared" si="4"/>
        <v>103.49089142579548</v>
      </c>
      <c r="P40" s="18">
        <v>60</v>
      </c>
      <c r="Q40" s="43">
        <v>24.765000000000001</v>
      </c>
      <c r="R40" s="44">
        <v>103.68</v>
      </c>
      <c r="S40" s="20">
        <f t="shared" si="5"/>
        <v>100.73354384260385</v>
      </c>
      <c r="T40" s="18">
        <v>60</v>
      </c>
      <c r="U40" s="43">
        <v>25.18</v>
      </c>
      <c r="V40" s="41">
        <v>103.92</v>
      </c>
      <c r="W40" s="20">
        <f t="shared" si="6"/>
        <v>100.96672334223949</v>
      </c>
      <c r="X40" s="52">
        <f>F57</f>
        <v>0.9715812484819043</v>
      </c>
      <c r="Y40" s="241"/>
      <c r="Z40" s="241"/>
      <c r="AA40" s="242"/>
      <c r="AE40" s="1"/>
    </row>
    <row r="41" spans="1:31" ht="17" x14ac:dyDescent="0.2">
      <c r="A41" s="8">
        <v>26</v>
      </c>
      <c r="B41" s="12" t="s">
        <v>67</v>
      </c>
      <c r="C41" s="17">
        <f t="shared" si="1"/>
        <v>109.04542142336652</v>
      </c>
      <c r="D41" s="18">
        <v>60</v>
      </c>
      <c r="E41" s="18">
        <v>22.405000000000001</v>
      </c>
      <c r="F41" s="19">
        <v>117.76900000000001</v>
      </c>
      <c r="G41" s="20">
        <f t="shared" si="2"/>
        <v>114.42215205246539</v>
      </c>
      <c r="H41" s="18">
        <v>60</v>
      </c>
      <c r="I41" s="43">
        <v>22.443999999999999</v>
      </c>
      <c r="J41" s="45">
        <v>106.28400000000001</v>
      </c>
      <c r="K41" s="17">
        <f>J41*X41</f>
        <v>103.26354141365073</v>
      </c>
      <c r="L41" s="18">
        <v>60</v>
      </c>
      <c r="M41" s="43">
        <v>22.556999999999999</v>
      </c>
      <c r="N41" s="45">
        <v>106.38800000000001</v>
      </c>
      <c r="O41" s="17">
        <f t="shared" si="4"/>
        <v>103.36458586349283</v>
      </c>
      <c r="P41" s="18">
        <v>60</v>
      </c>
      <c r="Q41" s="43">
        <v>22.707000000000001</v>
      </c>
      <c r="R41" s="44">
        <v>106.82899999999999</v>
      </c>
      <c r="S41" s="20">
        <f t="shared" si="5"/>
        <v>103.79305319407335</v>
      </c>
      <c r="T41" s="18">
        <v>60</v>
      </c>
      <c r="U41" s="43">
        <v>24.390999999999998</v>
      </c>
      <c r="V41" s="51">
        <v>107.303</v>
      </c>
      <c r="W41" s="20">
        <f t="shared" si="6"/>
        <v>104.25358270585377</v>
      </c>
      <c r="X41" s="52">
        <f>F57</f>
        <v>0.9715812484819043</v>
      </c>
      <c r="Y41" s="241"/>
      <c r="Z41" s="241"/>
      <c r="AA41" s="242"/>
    </row>
    <row r="42" spans="1:31" x14ac:dyDescent="0.2">
      <c r="A42" s="1"/>
      <c r="D42" s="2"/>
      <c r="E42" s="2"/>
      <c r="F42" s="2"/>
      <c r="V42" s="1"/>
      <c r="W42" s="1"/>
      <c r="X42" s="1"/>
      <c r="Y42" s="1"/>
      <c r="Z42" s="1"/>
    </row>
    <row r="43" spans="1:31" ht="28" customHeight="1" x14ac:dyDescent="0.2">
      <c r="A43" s="227" t="s">
        <v>102</v>
      </c>
      <c r="B43" s="228"/>
      <c r="C43" s="229"/>
      <c r="F43" s="2"/>
    </row>
    <row r="44" spans="1:31" ht="17" x14ac:dyDescent="0.2">
      <c r="A44" s="8">
        <v>8</v>
      </c>
      <c r="B44" s="9" t="s">
        <v>52</v>
      </c>
      <c r="C44" s="17">
        <v>105.7</v>
      </c>
      <c r="D44" s="24"/>
      <c r="E44" s="2"/>
      <c r="F44" s="1"/>
      <c r="G44" s="243"/>
      <c r="H44" s="243"/>
      <c r="I44" s="1"/>
      <c r="J44" s="2" t="s">
        <v>78</v>
      </c>
      <c r="K44" s="2" t="s">
        <v>78</v>
      </c>
    </row>
    <row r="45" spans="1:31" ht="17" x14ac:dyDescent="0.2">
      <c r="A45" s="8">
        <v>98</v>
      </c>
      <c r="B45" s="12" t="s">
        <v>57</v>
      </c>
      <c r="C45" s="17">
        <v>106.2</v>
      </c>
      <c r="D45" s="24"/>
      <c r="E45" s="2"/>
      <c r="F45" s="24"/>
      <c r="G45" s="25"/>
      <c r="H45" s="26"/>
      <c r="I45" s="1"/>
      <c r="J45" s="2" t="s">
        <v>78</v>
      </c>
      <c r="K45" s="2" t="s">
        <v>78</v>
      </c>
    </row>
    <row r="46" spans="1:31" ht="17" x14ac:dyDescent="0.2">
      <c r="A46" s="8">
        <v>7</v>
      </c>
      <c r="B46" s="9" t="s">
        <v>53</v>
      </c>
      <c r="C46" s="21">
        <v>106.4</v>
      </c>
      <c r="D46" s="24"/>
      <c r="E46" s="2"/>
      <c r="F46" s="2"/>
    </row>
    <row r="47" spans="1:31" ht="17" x14ac:dyDescent="0.2">
      <c r="A47" s="8">
        <v>3</v>
      </c>
      <c r="B47" s="12" t="s">
        <v>97</v>
      </c>
      <c r="C47" s="17">
        <v>106.4</v>
      </c>
      <c r="D47" s="25"/>
      <c r="E47" s="2"/>
      <c r="F47" s="2"/>
    </row>
    <row r="48" spans="1:31" ht="17" x14ac:dyDescent="0.2">
      <c r="A48" s="8">
        <v>97</v>
      </c>
      <c r="B48" s="12" t="s">
        <v>59</v>
      </c>
      <c r="C48" s="17">
        <v>106.5</v>
      </c>
      <c r="D48" s="25"/>
      <c r="E48" s="2"/>
      <c r="F48" s="2"/>
    </row>
    <row r="49" spans="1:8" ht="17" x14ac:dyDescent="0.2">
      <c r="A49" s="8">
        <v>99</v>
      </c>
      <c r="B49" s="12" t="s">
        <v>98</v>
      </c>
      <c r="C49" s="17">
        <v>107</v>
      </c>
      <c r="D49" s="25"/>
      <c r="E49" s="2"/>
      <c r="F49" s="2"/>
    </row>
    <row r="50" spans="1:8" ht="17" x14ac:dyDescent="0.2">
      <c r="A50" s="8">
        <v>9</v>
      </c>
      <c r="B50" s="12" t="s">
        <v>55</v>
      </c>
      <c r="C50" s="21">
        <v>107.1</v>
      </c>
      <c r="D50" s="25"/>
      <c r="E50" s="2"/>
      <c r="F50" s="2"/>
    </row>
    <row r="51" spans="1:8" ht="17" x14ac:dyDescent="0.2">
      <c r="A51" s="8">
        <v>66</v>
      </c>
      <c r="B51" s="12" t="s">
        <v>60</v>
      </c>
      <c r="C51" s="17">
        <v>107.3</v>
      </c>
      <c r="D51" s="25"/>
      <c r="E51" s="2"/>
      <c r="F51" s="2"/>
    </row>
    <row r="52" spans="1:8" ht="17" x14ac:dyDescent="0.2">
      <c r="A52" s="8">
        <v>5</v>
      </c>
      <c r="B52" s="12" t="s">
        <v>77</v>
      </c>
      <c r="C52" s="17">
        <v>107.4</v>
      </c>
      <c r="D52" s="25"/>
      <c r="E52" s="2"/>
      <c r="F52" s="2"/>
    </row>
    <row r="53" spans="1:8" ht="17" x14ac:dyDescent="0.2">
      <c r="A53" s="8">
        <v>4</v>
      </c>
      <c r="B53" s="12" t="s">
        <v>95</v>
      </c>
      <c r="C53" s="17">
        <v>107.4</v>
      </c>
      <c r="D53" s="25"/>
      <c r="E53" s="2"/>
      <c r="F53" s="2"/>
    </row>
    <row r="54" spans="1:8" ht="17" x14ac:dyDescent="0.2">
      <c r="A54" s="27"/>
      <c r="B54" s="28" t="s">
        <v>79</v>
      </c>
      <c r="C54" s="29">
        <f>AVERAGE(C44:C53)</f>
        <v>106.74000000000001</v>
      </c>
      <c r="D54" s="30"/>
      <c r="E54" s="2"/>
      <c r="F54" s="2"/>
    </row>
    <row r="56" spans="1:8" ht="17" x14ac:dyDescent="0.2">
      <c r="A56" s="4" t="s">
        <v>80</v>
      </c>
      <c r="B56" s="244" t="s">
        <v>81</v>
      </c>
      <c r="C56" s="244"/>
      <c r="D56" s="31"/>
      <c r="E56" s="32"/>
      <c r="F56" s="33" t="s">
        <v>82</v>
      </c>
      <c r="G56" s="1"/>
      <c r="H56" s="1"/>
    </row>
    <row r="57" spans="1:8" ht="16" customHeight="1" x14ac:dyDescent="0.2">
      <c r="A57" s="34" t="s">
        <v>83</v>
      </c>
      <c r="B57" s="35">
        <v>100</v>
      </c>
      <c r="C57" s="36">
        <v>102.925</v>
      </c>
      <c r="D57" s="35"/>
      <c r="E57" s="37"/>
      <c r="F57" s="38">
        <f>B57/C57</f>
        <v>0.9715812484819043</v>
      </c>
      <c r="G57" s="1"/>
      <c r="H57" s="1"/>
    </row>
  </sheetData>
  <mergeCells count="43">
    <mergeCell ref="A43:C43"/>
    <mergeCell ref="G44:H44"/>
    <mergeCell ref="B56:C56"/>
    <mergeCell ref="Y37:AA37"/>
    <mergeCell ref="Y38:AA38"/>
    <mergeCell ref="Y39:AA39"/>
    <mergeCell ref="Y40:AA40"/>
    <mergeCell ref="Y41:AA41"/>
    <mergeCell ref="Y32:AA32"/>
    <mergeCell ref="Y33:AA33"/>
    <mergeCell ref="Y34:AA34"/>
    <mergeCell ref="Y35:AA35"/>
    <mergeCell ref="Y36:AA36"/>
    <mergeCell ref="Y27:AA27"/>
    <mergeCell ref="Y28:AA28"/>
    <mergeCell ref="Y29:AA29"/>
    <mergeCell ref="Y30:AA30"/>
    <mergeCell ref="Y31:AA31"/>
    <mergeCell ref="A22:AA22"/>
    <mergeCell ref="Y23:AA23"/>
    <mergeCell ref="Y24:AA24"/>
    <mergeCell ref="Y25:AA25"/>
    <mergeCell ref="Y26:AA26"/>
    <mergeCell ref="S16:V16"/>
    <mergeCell ref="S17:V17"/>
    <mergeCell ref="S18:V18"/>
    <mergeCell ref="S19:V19"/>
    <mergeCell ref="S20:V20"/>
    <mergeCell ref="S11:V11"/>
    <mergeCell ref="S12:V12"/>
    <mergeCell ref="S13:V13"/>
    <mergeCell ref="S14:V14"/>
    <mergeCell ref="S15:V15"/>
    <mergeCell ref="S6:V6"/>
    <mergeCell ref="S7:V7"/>
    <mergeCell ref="S8:V8"/>
    <mergeCell ref="S9:V9"/>
    <mergeCell ref="S10:V10"/>
    <mergeCell ref="A1:V1"/>
    <mergeCell ref="S2:V2"/>
    <mergeCell ref="S3:V3"/>
    <mergeCell ref="S4:V4"/>
    <mergeCell ref="S5:V5"/>
  </mergeCells>
  <phoneticPr fontId="8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7"/>
  <sheetViews>
    <sheetView zoomScale="70" zoomScaleNormal="70" workbookViewId="0">
      <pane xSplit="1" topLeftCell="B1" activePane="topRight" state="frozen"/>
      <selection pane="topRight" activeCell="G60" sqref="G60"/>
    </sheetView>
  </sheetViews>
  <sheetFormatPr baseColWidth="10" defaultColWidth="8.83203125" defaultRowHeight="15" x14ac:dyDescent="0.2"/>
  <cols>
    <col min="1" max="1" width="17.1640625" style="2" customWidth="1"/>
    <col min="2" max="2" width="23.33203125" style="123" customWidth="1"/>
    <col min="3" max="3" width="15.1640625" style="2" customWidth="1"/>
    <col min="4" max="5" width="13" style="3" hidden="1" customWidth="1"/>
    <col min="6" max="6" width="18.1640625" style="3" customWidth="1"/>
    <col min="7" max="7" width="18.1640625" style="2" customWidth="1"/>
    <col min="8" max="9" width="18.1640625" style="2" hidden="1" customWidth="1"/>
    <col min="10" max="10" width="18.1640625" style="2" customWidth="1"/>
    <col min="11" max="11" width="13" style="2" customWidth="1"/>
    <col min="12" max="12" width="13" style="2" hidden="1" customWidth="1"/>
    <col min="13" max="13" width="18.1640625" style="2" hidden="1" customWidth="1"/>
    <col min="14" max="14" width="18.1640625" style="2" customWidth="1"/>
    <col min="15" max="15" width="17.1640625" style="2" bestFit="1" customWidth="1"/>
    <col min="16" max="16" width="13" style="2" hidden="1" customWidth="1"/>
    <col min="17" max="17" width="18.1640625" style="2" hidden="1" customWidth="1"/>
    <col min="18" max="18" width="18.1640625" style="2" customWidth="1"/>
    <col min="19" max="19" width="13" style="2" customWidth="1"/>
    <col min="20" max="20" width="10.33203125" style="2" hidden="1" customWidth="1"/>
    <col min="21" max="21" width="18.1640625" style="2" hidden="1" customWidth="1"/>
    <col min="22" max="22" width="18.1640625" style="2" customWidth="1"/>
    <col min="23" max="23" width="12.6640625" style="2" customWidth="1"/>
    <col min="24" max="24" width="13" style="2" hidden="1" customWidth="1"/>
    <col min="25" max="25" width="13.6640625" style="2" customWidth="1"/>
    <col min="26" max="26" width="14.1640625" style="2" customWidth="1"/>
    <col min="27" max="27" width="35.83203125" style="2" customWidth="1"/>
    <col min="28" max="28" width="12.33203125" style="2" customWidth="1"/>
    <col min="29" max="29" width="11" style="2" customWidth="1"/>
    <col min="30" max="30" width="10.1640625" style="2" customWidth="1"/>
    <col min="31" max="32" width="8.83203125" style="2"/>
    <col min="33" max="33" width="11" style="2" customWidth="1"/>
    <col min="34" max="34" width="8.83203125" style="2"/>
    <col min="35" max="35" width="11" style="2" customWidth="1"/>
    <col min="36" max="37" width="8.83203125" style="2"/>
    <col min="38" max="38" width="11" style="2" customWidth="1"/>
    <col min="39" max="16384" width="8.83203125" style="2"/>
  </cols>
  <sheetData>
    <row r="1" spans="1:34" ht="28" customHeight="1" x14ac:dyDescent="0.2">
      <c r="A1" s="227" t="s">
        <v>99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9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</row>
    <row r="2" spans="1:34" ht="17" x14ac:dyDescent="0.2">
      <c r="A2" s="5" t="s">
        <v>34</v>
      </c>
      <c r="B2" s="122" t="s">
        <v>35</v>
      </c>
      <c r="C2" s="122" t="s">
        <v>36</v>
      </c>
      <c r="D2" s="122"/>
      <c r="E2" s="122"/>
      <c r="F2" s="122" t="s">
        <v>37</v>
      </c>
      <c r="G2" s="7" t="s">
        <v>38</v>
      </c>
      <c r="H2" s="122"/>
      <c r="I2" s="122"/>
      <c r="J2" s="122" t="s">
        <v>39</v>
      </c>
      <c r="K2" s="122" t="s">
        <v>40</v>
      </c>
      <c r="L2" s="39"/>
      <c r="M2" s="122"/>
      <c r="N2" s="122" t="s">
        <v>41</v>
      </c>
      <c r="O2" s="121" t="s">
        <v>42</v>
      </c>
      <c r="P2" s="40"/>
      <c r="Q2" s="40"/>
      <c r="R2" s="121" t="s">
        <v>43</v>
      </c>
      <c r="S2" s="230" t="s">
        <v>44</v>
      </c>
      <c r="T2" s="230"/>
      <c r="U2" s="230"/>
      <c r="V2" s="231"/>
      <c r="AA2" s="123"/>
      <c r="AB2" s="123"/>
      <c r="AC2" s="123"/>
      <c r="AD2" s="123"/>
    </row>
    <row r="3" spans="1:34" ht="17" x14ac:dyDescent="0.2">
      <c r="A3" s="8">
        <v>2</v>
      </c>
      <c r="B3" s="122" t="s">
        <v>45</v>
      </c>
      <c r="C3" s="9" t="s">
        <v>48</v>
      </c>
      <c r="D3" s="10"/>
      <c r="E3" s="10"/>
      <c r="F3" s="11">
        <f>AVERAGE(C26,C25)</f>
        <v>101.96701502081348</v>
      </c>
      <c r="G3" s="122">
        <v>30</v>
      </c>
      <c r="H3" s="10"/>
      <c r="I3" s="41"/>
      <c r="J3" s="11">
        <f>F3+0.41</f>
        <v>102.37701502081347</v>
      </c>
      <c r="K3" s="9">
        <f>C54</f>
        <v>101.69</v>
      </c>
      <c r="L3" s="39"/>
      <c r="M3" s="9"/>
      <c r="N3" s="163" t="s">
        <v>197</v>
      </c>
      <c r="O3" s="122"/>
      <c r="P3" s="122"/>
      <c r="Q3" s="39"/>
      <c r="R3" s="39"/>
      <c r="S3" s="232"/>
      <c r="T3" s="232"/>
      <c r="U3" s="232"/>
      <c r="V3" s="233"/>
      <c r="AA3" s="123"/>
      <c r="AB3" s="123"/>
      <c r="AC3" s="123"/>
      <c r="AD3" s="123"/>
    </row>
    <row r="4" spans="1:34" ht="17" x14ac:dyDescent="0.2">
      <c r="A4" s="8">
        <v>3</v>
      </c>
      <c r="B4" s="122" t="s">
        <v>45</v>
      </c>
      <c r="C4" s="12" t="s">
        <v>107</v>
      </c>
      <c r="D4" s="10"/>
      <c r="E4" s="10"/>
      <c r="F4" s="11">
        <f>AVERAGE(C26,C25)</f>
        <v>101.96701502081348</v>
      </c>
      <c r="G4" s="122">
        <v>30</v>
      </c>
      <c r="H4" s="10"/>
      <c r="I4" s="41"/>
      <c r="J4" s="11">
        <f t="shared" ref="J4:J6" si="0">F4+0.41</f>
        <v>102.37701502081347</v>
      </c>
      <c r="K4" s="9">
        <f>C54</f>
        <v>101.69</v>
      </c>
      <c r="L4" s="39"/>
      <c r="M4" s="9"/>
      <c r="N4" s="9" t="s">
        <v>142</v>
      </c>
      <c r="O4" s="122"/>
      <c r="P4" s="122"/>
      <c r="Q4" s="39"/>
      <c r="R4" s="39"/>
      <c r="S4" s="232"/>
      <c r="T4" s="232"/>
      <c r="U4" s="232"/>
      <c r="V4" s="233"/>
      <c r="AA4" s="123"/>
      <c r="AB4" s="123"/>
      <c r="AC4" s="123"/>
      <c r="AD4" s="123"/>
    </row>
    <row r="5" spans="1:34" ht="17" x14ac:dyDescent="0.2">
      <c r="A5" s="8">
        <v>4</v>
      </c>
      <c r="B5" s="122" t="s">
        <v>45</v>
      </c>
      <c r="C5" s="12" t="s">
        <v>104</v>
      </c>
      <c r="D5" s="10"/>
      <c r="E5" s="10"/>
      <c r="F5" s="11">
        <f>AVERAGE(C26,C25)</f>
        <v>101.96701502081348</v>
      </c>
      <c r="G5" s="122">
        <v>30</v>
      </c>
      <c r="H5" s="10"/>
      <c r="I5" s="41"/>
      <c r="J5" s="11">
        <f t="shared" si="0"/>
        <v>102.37701502081347</v>
      </c>
      <c r="K5" s="9">
        <f>C54</f>
        <v>101.69</v>
      </c>
      <c r="L5" s="39"/>
      <c r="M5" s="9"/>
      <c r="N5" s="163" t="s">
        <v>196</v>
      </c>
      <c r="O5" s="122"/>
      <c r="P5" s="122"/>
      <c r="Q5" s="39"/>
      <c r="R5" s="39"/>
      <c r="S5" s="232"/>
      <c r="T5" s="232"/>
      <c r="U5" s="232"/>
      <c r="V5" s="233"/>
      <c r="AA5" s="123"/>
      <c r="AB5" s="123"/>
      <c r="AC5" s="123"/>
      <c r="AD5" s="123"/>
    </row>
    <row r="6" spans="1:34" ht="17" x14ac:dyDescent="0.2">
      <c r="A6" s="8">
        <v>54</v>
      </c>
      <c r="B6" s="122" t="s">
        <v>45</v>
      </c>
      <c r="C6" s="12" t="s">
        <v>105</v>
      </c>
      <c r="D6" s="10"/>
      <c r="E6" s="10"/>
      <c r="F6" s="11">
        <f>AVERAGE(C26,C25)</f>
        <v>101.96701502081348</v>
      </c>
      <c r="G6" s="122">
        <v>30</v>
      </c>
      <c r="H6" s="10"/>
      <c r="I6" s="41"/>
      <c r="J6" s="11">
        <f t="shared" si="0"/>
        <v>102.37701502081347</v>
      </c>
      <c r="K6" s="9">
        <f>C54</f>
        <v>101.69</v>
      </c>
      <c r="L6" s="39"/>
      <c r="M6" s="9"/>
      <c r="N6" s="9" t="s">
        <v>141</v>
      </c>
      <c r="O6" s="122"/>
      <c r="P6" s="122"/>
      <c r="Q6" s="39"/>
      <c r="R6" s="39"/>
      <c r="S6" s="232"/>
      <c r="T6" s="232"/>
      <c r="U6" s="232"/>
      <c r="V6" s="233"/>
      <c r="AA6" s="123"/>
      <c r="AB6" s="123"/>
      <c r="AC6" s="123"/>
      <c r="AD6" s="123"/>
    </row>
    <row r="7" spans="1:34" ht="17" x14ac:dyDescent="0.2">
      <c r="A7" s="8">
        <v>33</v>
      </c>
      <c r="B7" s="122" t="s">
        <v>112</v>
      </c>
      <c r="C7" s="12" t="s">
        <v>106</v>
      </c>
      <c r="D7" s="10"/>
      <c r="E7" s="10"/>
      <c r="F7" s="11">
        <f>AVERAGE(C28,C31)</f>
        <v>101.02978145844827</v>
      </c>
      <c r="G7" s="122">
        <v>0</v>
      </c>
      <c r="H7" s="10"/>
      <c r="I7" s="41"/>
      <c r="J7" s="11">
        <f>F7</f>
        <v>101.02978145844827</v>
      </c>
      <c r="K7" s="9">
        <f>C54</f>
        <v>101.69</v>
      </c>
      <c r="L7" s="39"/>
      <c r="M7" s="9"/>
      <c r="N7" s="9" t="s">
        <v>141</v>
      </c>
      <c r="O7" s="121" t="s">
        <v>86</v>
      </c>
      <c r="P7" s="40"/>
      <c r="Q7" s="121"/>
      <c r="R7" s="48">
        <f>J7+0.48</f>
        <v>101.50978145844827</v>
      </c>
      <c r="S7" s="234"/>
      <c r="T7" s="235"/>
      <c r="U7" s="235"/>
      <c r="V7" s="236"/>
      <c r="AD7" s="123"/>
    </row>
    <row r="8" spans="1:34" ht="17" x14ac:dyDescent="0.2">
      <c r="A8" s="8">
        <v>55</v>
      </c>
      <c r="B8" s="122" t="s">
        <v>112</v>
      </c>
      <c r="C8" s="12" t="s">
        <v>61</v>
      </c>
      <c r="D8" s="10"/>
      <c r="E8" s="10"/>
      <c r="F8" s="11">
        <f>AVERAGE(C28,C31)</f>
        <v>101.02978145844827</v>
      </c>
      <c r="G8" s="122">
        <v>0</v>
      </c>
      <c r="H8" s="10"/>
      <c r="I8" s="41"/>
      <c r="J8" s="42">
        <f>F8</f>
        <v>101.02978145844827</v>
      </c>
      <c r="K8" s="9">
        <f>C54</f>
        <v>101.69</v>
      </c>
      <c r="L8" s="122"/>
      <c r="M8" s="9"/>
      <c r="N8" s="9" t="s">
        <v>141</v>
      </c>
      <c r="O8" s="121" t="s">
        <v>86</v>
      </c>
      <c r="P8" s="40"/>
      <c r="Q8" s="121"/>
      <c r="R8" s="48">
        <f t="shared" ref="R8:R10" si="1">J8+0.48</f>
        <v>101.50978145844827</v>
      </c>
      <c r="S8" s="234"/>
      <c r="T8" s="235"/>
      <c r="U8" s="235"/>
      <c r="V8" s="236"/>
      <c r="W8" s="123"/>
      <c r="X8" s="123"/>
      <c r="Y8" s="123"/>
      <c r="Z8" s="123"/>
      <c r="AA8" s="123"/>
      <c r="AB8" s="123"/>
      <c r="AC8" s="123"/>
      <c r="AD8" s="123"/>
    </row>
    <row r="9" spans="1:34" ht="17" x14ac:dyDescent="0.2">
      <c r="A9" s="8">
        <v>66</v>
      </c>
      <c r="B9" s="122" t="s">
        <v>112</v>
      </c>
      <c r="C9" s="12" t="s">
        <v>60</v>
      </c>
      <c r="D9" s="10"/>
      <c r="E9" s="10"/>
      <c r="F9" s="11">
        <f>AVERAGE(C28,C31)</f>
        <v>101.02978145844827</v>
      </c>
      <c r="G9" s="122">
        <v>0</v>
      </c>
      <c r="H9" s="10"/>
      <c r="I9" s="41"/>
      <c r="J9" s="42">
        <f>F9</f>
        <v>101.02978145844827</v>
      </c>
      <c r="K9" s="9">
        <f>C54</f>
        <v>101.69</v>
      </c>
      <c r="L9" s="9"/>
      <c r="M9" s="9"/>
      <c r="N9" s="9" t="s">
        <v>141</v>
      </c>
      <c r="O9" s="121" t="s">
        <v>86</v>
      </c>
      <c r="P9" s="40"/>
      <c r="Q9" s="121"/>
      <c r="R9" s="48">
        <f t="shared" si="1"/>
        <v>101.50978145844827</v>
      </c>
      <c r="S9" s="230"/>
      <c r="T9" s="230"/>
      <c r="U9" s="230"/>
      <c r="V9" s="231"/>
      <c r="W9" s="123"/>
      <c r="X9" s="123"/>
      <c r="Y9" s="123"/>
      <c r="Z9" s="123"/>
      <c r="AA9" s="123"/>
      <c r="AB9" s="123"/>
      <c r="AC9" s="123"/>
      <c r="AD9" s="123"/>
    </row>
    <row r="10" spans="1:34" ht="17" x14ac:dyDescent="0.2">
      <c r="A10" s="8">
        <v>77</v>
      </c>
      <c r="B10" s="122" t="s">
        <v>112</v>
      </c>
      <c r="C10" s="12" t="s">
        <v>103</v>
      </c>
      <c r="D10" s="10"/>
      <c r="E10" s="10"/>
      <c r="F10" s="11">
        <f>AVERAGE(C28,C31)</f>
        <v>101.02978145844827</v>
      </c>
      <c r="G10" s="122">
        <v>0</v>
      </c>
      <c r="H10" s="10"/>
      <c r="I10" s="41"/>
      <c r="J10" s="11">
        <f>F10</f>
        <v>101.02978145844827</v>
      </c>
      <c r="K10" s="9">
        <f>C54</f>
        <v>101.69</v>
      </c>
      <c r="L10" s="39"/>
      <c r="M10" s="9"/>
      <c r="N10" s="9" t="s">
        <v>141</v>
      </c>
      <c r="O10" s="121" t="s">
        <v>86</v>
      </c>
      <c r="P10" s="122"/>
      <c r="Q10" s="39"/>
      <c r="R10" s="48">
        <f t="shared" si="1"/>
        <v>101.50978145844827</v>
      </c>
      <c r="S10" s="232"/>
      <c r="T10" s="232"/>
      <c r="U10" s="232"/>
      <c r="V10" s="233"/>
      <c r="AD10" s="123"/>
    </row>
    <row r="11" spans="1:34" ht="17" x14ac:dyDescent="0.2">
      <c r="A11" s="8">
        <v>1</v>
      </c>
      <c r="B11" s="121" t="s">
        <v>117</v>
      </c>
      <c r="C11" s="12" t="s">
        <v>54</v>
      </c>
      <c r="D11" s="10"/>
      <c r="E11" s="10"/>
      <c r="F11" s="11">
        <f>AVERAGE(C32,C34)</f>
        <v>101.59893926475752</v>
      </c>
      <c r="G11" s="122">
        <v>0</v>
      </c>
      <c r="H11" s="10"/>
      <c r="I11" s="41"/>
      <c r="J11" s="11">
        <v>106.5</v>
      </c>
      <c r="K11" s="9">
        <f>C54</f>
        <v>101.69</v>
      </c>
      <c r="L11" s="9"/>
      <c r="M11" s="9"/>
      <c r="N11" s="9" t="s">
        <v>141</v>
      </c>
      <c r="O11" s="122"/>
      <c r="P11" s="122"/>
      <c r="Q11" s="122"/>
      <c r="R11" s="122"/>
      <c r="S11" s="232"/>
      <c r="T11" s="232"/>
      <c r="U11" s="232"/>
      <c r="V11" s="233"/>
      <c r="W11" s="123"/>
      <c r="X11" s="123"/>
      <c r="Y11" s="123"/>
      <c r="Z11" s="123"/>
      <c r="AA11" s="123"/>
      <c r="AB11" s="123"/>
      <c r="AC11" s="123"/>
      <c r="AD11" s="123"/>
    </row>
    <row r="12" spans="1:34" ht="17" x14ac:dyDescent="0.2">
      <c r="A12" s="8">
        <v>8</v>
      </c>
      <c r="B12" s="121" t="s">
        <v>51</v>
      </c>
      <c r="C12" s="9" t="s">
        <v>52</v>
      </c>
      <c r="D12" s="10"/>
      <c r="E12" s="10"/>
      <c r="F12" s="11">
        <f>AVERAGE(C32,C34)</f>
        <v>101.59893926475752</v>
      </c>
      <c r="G12" s="122">
        <v>0</v>
      </c>
      <c r="H12" s="10"/>
      <c r="I12" s="41"/>
      <c r="J12" s="11">
        <v>106.5</v>
      </c>
      <c r="K12" s="9">
        <f>C54</f>
        <v>101.69</v>
      </c>
      <c r="L12" s="39"/>
      <c r="M12" s="9"/>
      <c r="N12" s="9" t="s">
        <v>141</v>
      </c>
      <c r="O12" s="122"/>
      <c r="P12" s="122"/>
      <c r="Q12" s="39"/>
      <c r="R12" s="39"/>
      <c r="S12" s="232"/>
      <c r="T12" s="232"/>
      <c r="U12" s="232"/>
      <c r="V12" s="233"/>
      <c r="AD12" s="123"/>
    </row>
    <row r="13" spans="1:34" ht="17" x14ac:dyDescent="0.2">
      <c r="A13" s="8">
        <v>7</v>
      </c>
      <c r="B13" s="121" t="s">
        <v>51</v>
      </c>
      <c r="C13" s="9" t="s">
        <v>53</v>
      </c>
      <c r="D13" s="10"/>
      <c r="E13" s="10"/>
      <c r="F13" s="11">
        <f>AVERAGE(C32,C34)</f>
        <v>101.59893926475752</v>
      </c>
      <c r="G13" s="122">
        <v>0</v>
      </c>
      <c r="H13" s="10"/>
      <c r="I13" s="41"/>
      <c r="J13" s="11">
        <v>106.5</v>
      </c>
      <c r="K13" s="9">
        <f>C54</f>
        <v>101.69</v>
      </c>
      <c r="L13" s="39"/>
      <c r="M13" s="9"/>
      <c r="N13" s="9" t="s">
        <v>141</v>
      </c>
      <c r="O13" s="122"/>
      <c r="P13" s="122"/>
      <c r="Q13" s="39"/>
      <c r="R13" s="39"/>
      <c r="S13" s="232"/>
      <c r="T13" s="232"/>
      <c r="U13" s="232"/>
      <c r="V13" s="233"/>
      <c r="AD13" s="123"/>
    </row>
    <row r="14" spans="1:34" ht="17" x14ac:dyDescent="0.2">
      <c r="A14" s="8">
        <v>9</v>
      </c>
      <c r="B14" s="121" t="s">
        <v>51</v>
      </c>
      <c r="C14" s="12" t="s">
        <v>55</v>
      </c>
      <c r="D14" s="10"/>
      <c r="E14" s="10"/>
      <c r="F14" s="11">
        <f>AVERAGE(C32,C34)</f>
        <v>101.59893926475752</v>
      </c>
      <c r="G14" s="122">
        <v>0</v>
      </c>
      <c r="H14" s="10"/>
      <c r="I14" s="41"/>
      <c r="J14" s="11">
        <v>106.5</v>
      </c>
      <c r="K14" s="9">
        <f>C54</f>
        <v>101.69</v>
      </c>
      <c r="L14" s="39"/>
      <c r="M14" s="9"/>
      <c r="N14" s="9" t="s">
        <v>141</v>
      </c>
      <c r="O14" s="122"/>
      <c r="P14" s="122"/>
      <c r="Q14" s="39"/>
      <c r="R14" s="39"/>
      <c r="S14" s="232"/>
      <c r="T14" s="232"/>
      <c r="U14" s="232"/>
      <c r="V14" s="233"/>
      <c r="AD14" s="123"/>
    </row>
    <row r="15" spans="1:34" ht="17" x14ac:dyDescent="0.2">
      <c r="A15" s="8">
        <v>98</v>
      </c>
      <c r="B15" s="122" t="s">
        <v>122</v>
      </c>
      <c r="C15" s="12" t="s">
        <v>57</v>
      </c>
      <c r="D15" s="10"/>
      <c r="E15" s="10"/>
      <c r="F15" s="11">
        <f>AVERAGE(C37,C38)</f>
        <v>102.05870091278399</v>
      </c>
      <c r="G15" s="122">
        <v>0</v>
      </c>
      <c r="H15" s="10"/>
      <c r="I15" s="41"/>
      <c r="J15" s="11">
        <f t="shared" ref="J15:J20" si="2">F15</f>
        <v>102.05870091278399</v>
      </c>
      <c r="K15" s="9">
        <f>C54</f>
        <v>101.69</v>
      </c>
      <c r="L15" s="39"/>
      <c r="M15" s="9"/>
      <c r="N15" s="9" t="s">
        <v>141</v>
      </c>
      <c r="O15" s="122"/>
      <c r="P15" s="122"/>
      <c r="Q15" s="39"/>
      <c r="R15" s="39"/>
      <c r="S15" s="232"/>
      <c r="T15" s="232"/>
      <c r="U15" s="232"/>
      <c r="V15" s="233"/>
      <c r="AD15" s="123"/>
    </row>
    <row r="16" spans="1:34" ht="17" x14ac:dyDescent="0.2">
      <c r="A16" s="8">
        <v>99</v>
      </c>
      <c r="B16" s="122" t="s">
        <v>56</v>
      </c>
      <c r="C16" s="9" t="s">
        <v>58</v>
      </c>
      <c r="D16" s="10"/>
      <c r="E16" s="10"/>
      <c r="F16" s="11">
        <f>AVERAGE(C37,C38)</f>
        <v>102.05870091278399</v>
      </c>
      <c r="G16" s="122">
        <v>0</v>
      </c>
      <c r="H16" s="10"/>
      <c r="I16" s="41"/>
      <c r="J16" s="11">
        <f t="shared" si="2"/>
        <v>102.05870091278399</v>
      </c>
      <c r="K16" s="9">
        <f>C54</f>
        <v>101.69</v>
      </c>
      <c r="L16" s="39"/>
      <c r="M16" s="9"/>
      <c r="N16" s="9" t="s">
        <v>141</v>
      </c>
      <c r="O16" s="122"/>
      <c r="P16" s="122"/>
      <c r="Q16" s="39"/>
      <c r="R16" s="39"/>
      <c r="S16" s="232"/>
      <c r="T16" s="232"/>
      <c r="U16" s="232"/>
      <c r="V16" s="233"/>
      <c r="AD16" s="123"/>
    </row>
    <row r="17" spans="1:33" ht="17" x14ac:dyDescent="0.2">
      <c r="A17" s="8">
        <v>97</v>
      </c>
      <c r="B17" s="122" t="s">
        <v>56</v>
      </c>
      <c r="C17" s="12" t="s">
        <v>59</v>
      </c>
      <c r="D17" s="10"/>
      <c r="E17" s="10"/>
      <c r="F17" s="11">
        <f>AVERAGE(C37,C38)</f>
        <v>102.05870091278399</v>
      </c>
      <c r="G17" s="122">
        <v>0</v>
      </c>
      <c r="H17" s="10"/>
      <c r="I17" s="41"/>
      <c r="J17" s="11">
        <f t="shared" si="2"/>
        <v>102.05870091278399</v>
      </c>
      <c r="K17" s="9">
        <f>C54</f>
        <v>101.69</v>
      </c>
      <c r="L17" s="39"/>
      <c r="M17" s="9"/>
      <c r="N17" s="9" t="s">
        <v>141</v>
      </c>
      <c r="O17" s="122"/>
      <c r="P17" s="122"/>
      <c r="Q17" s="39"/>
      <c r="R17" s="39"/>
      <c r="S17" s="232"/>
      <c r="T17" s="232"/>
      <c r="U17" s="232"/>
      <c r="V17" s="233"/>
      <c r="AD17" s="123"/>
    </row>
    <row r="18" spans="1:33" ht="17" x14ac:dyDescent="0.2">
      <c r="A18" s="8">
        <v>11</v>
      </c>
      <c r="B18" s="121" t="s">
        <v>126</v>
      </c>
      <c r="C18" s="12" t="s">
        <v>65</v>
      </c>
      <c r="D18" s="10"/>
      <c r="E18" s="10"/>
      <c r="F18" s="11">
        <f>AVERAGE(C40,C41)</f>
        <v>102.57588794886905</v>
      </c>
      <c r="G18" s="122">
        <v>0</v>
      </c>
      <c r="H18" s="10"/>
      <c r="I18" s="41"/>
      <c r="J18" s="11">
        <f t="shared" si="2"/>
        <v>102.57588794886905</v>
      </c>
      <c r="K18" s="9">
        <f>C54</f>
        <v>101.69</v>
      </c>
      <c r="L18" s="39"/>
      <c r="M18" s="9"/>
      <c r="N18" s="9" t="s">
        <v>141</v>
      </c>
      <c r="O18" s="122"/>
      <c r="P18" s="122"/>
      <c r="Q18" s="39"/>
      <c r="R18" s="39"/>
      <c r="S18" s="232"/>
      <c r="T18" s="232"/>
      <c r="U18" s="232"/>
      <c r="V18" s="233"/>
      <c r="AD18" s="123"/>
    </row>
    <row r="19" spans="1:33" ht="17" x14ac:dyDescent="0.2">
      <c r="A19" s="8">
        <v>22</v>
      </c>
      <c r="B19" s="121" t="s">
        <v>64</v>
      </c>
      <c r="C19" s="12" t="s">
        <v>66</v>
      </c>
      <c r="D19" s="10"/>
      <c r="E19" s="10"/>
      <c r="F19" s="11">
        <f>AVERAGE(C40,C41)</f>
        <v>102.57588794886905</v>
      </c>
      <c r="G19" s="122">
        <v>0</v>
      </c>
      <c r="H19" s="10"/>
      <c r="I19" s="41"/>
      <c r="J19" s="11">
        <f t="shared" si="2"/>
        <v>102.57588794886905</v>
      </c>
      <c r="K19" s="9">
        <f>C54</f>
        <v>101.69</v>
      </c>
      <c r="L19" s="39"/>
      <c r="M19" s="9"/>
      <c r="N19" s="9" t="s">
        <v>141</v>
      </c>
      <c r="O19" s="122"/>
      <c r="P19" s="122"/>
      <c r="Q19" s="39"/>
      <c r="R19" s="39"/>
      <c r="S19" s="232"/>
      <c r="T19" s="232"/>
      <c r="U19" s="232"/>
      <c r="V19" s="233"/>
      <c r="AD19" s="123"/>
    </row>
    <row r="20" spans="1:33" ht="17" x14ac:dyDescent="0.2">
      <c r="A20" s="8">
        <v>26</v>
      </c>
      <c r="B20" s="121" t="s">
        <v>64</v>
      </c>
      <c r="C20" s="12" t="s">
        <v>67</v>
      </c>
      <c r="D20" s="10"/>
      <c r="E20" s="10"/>
      <c r="F20" s="11">
        <f>AVERAGE(C40,C41)</f>
        <v>102.57588794886905</v>
      </c>
      <c r="G20" s="122">
        <v>0</v>
      </c>
      <c r="H20" s="10"/>
      <c r="I20" s="41"/>
      <c r="J20" s="11">
        <f t="shared" si="2"/>
        <v>102.57588794886905</v>
      </c>
      <c r="K20" s="9">
        <f>C54</f>
        <v>101.69</v>
      </c>
      <c r="L20" s="39"/>
      <c r="M20" s="9"/>
      <c r="N20" s="9" t="s">
        <v>141</v>
      </c>
      <c r="O20" s="122"/>
      <c r="P20" s="122"/>
      <c r="Q20" s="39"/>
      <c r="R20" s="39"/>
      <c r="S20" s="232"/>
      <c r="T20" s="232"/>
      <c r="U20" s="232"/>
      <c r="V20" s="233"/>
      <c r="AD20" s="123"/>
    </row>
    <row r="21" spans="1:33" ht="16" thickBot="1" x14ac:dyDescent="0.25">
      <c r="A21" s="123"/>
      <c r="C21" s="3"/>
      <c r="F21" s="123"/>
      <c r="G21" s="123"/>
      <c r="H21" s="123"/>
      <c r="I21" s="123"/>
      <c r="J21" s="123"/>
      <c r="K21" s="123"/>
      <c r="L21" s="123"/>
      <c r="M21" s="123"/>
      <c r="N21" s="123"/>
      <c r="P21" s="123"/>
      <c r="Q21" s="123"/>
      <c r="T21" s="123"/>
      <c r="U21" s="123"/>
      <c r="AE21" s="123"/>
    </row>
    <row r="22" spans="1:33" s="123" customFormat="1" ht="28" customHeight="1" x14ac:dyDescent="0.15">
      <c r="A22" s="227" t="s">
        <v>100</v>
      </c>
      <c r="B22" s="228"/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228"/>
      <c r="Y22" s="228"/>
      <c r="Z22" s="228"/>
      <c r="AA22" s="229"/>
    </row>
    <row r="23" spans="1:33" ht="17" x14ac:dyDescent="0.25">
      <c r="A23" s="5" t="s">
        <v>34</v>
      </c>
      <c r="B23" s="12" t="s">
        <v>69</v>
      </c>
      <c r="C23" s="15" t="s">
        <v>70</v>
      </c>
      <c r="D23" s="16"/>
      <c r="E23" s="16"/>
      <c r="F23" s="122" t="s">
        <v>71</v>
      </c>
      <c r="G23" s="15" t="s">
        <v>72</v>
      </c>
      <c r="H23" s="16"/>
      <c r="I23" s="16"/>
      <c r="J23" s="122" t="s">
        <v>73</v>
      </c>
      <c r="K23" s="15" t="s">
        <v>72</v>
      </c>
      <c r="L23" s="16"/>
      <c r="M23" s="16"/>
      <c r="N23" s="122" t="s">
        <v>74</v>
      </c>
      <c r="O23" s="15" t="s">
        <v>72</v>
      </c>
      <c r="P23" s="16"/>
      <c r="Q23" s="16"/>
      <c r="R23" s="122" t="s">
        <v>75</v>
      </c>
      <c r="S23" s="15" t="s">
        <v>72</v>
      </c>
      <c r="T23" s="16"/>
      <c r="U23" s="16"/>
      <c r="V23" s="122" t="s">
        <v>76</v>
      </c>
      <c r="W23" s="15" t="s">
        <v>72</v>
      </c>
      <c r="X23" s="49"/>
      <c r="Y23" s="237" t="s">
        <v>44</v>
      </c>
      <c r="Z23" s="237"/>
      <c r="AA23" s="238"/>
      <c r="AE23" s="123"/>
    </row>
    <row r="24" spans="1:33" ht="17" x14ac:dyDescent="0.2">
      <c r="A24" s="8">
        <v>2</v>
      </c>
      <c r="B24" s="12" t="s">
        <v>108</v>
      </c>
      <c r="C24" s="17">
        <f>G24*0.5+K24*0.125+O24*0.125+S24*0.125+W24*0.125</f>
        <v>102.14419604794624</v>
      </c>
      <c r="D24" s="18">
        <v>60</v>
      </c>
      <c r="E24" s="18">
        <v>20.852</v>
      </c>
      <c r="F24" s="19">
        <f>D24+E24</f>
        <v>80.852000000000004</v>
      </c>
      <c r="G24" s="20">
        <f>F24*X24</f>
        <v>101.37419128341442</v>
      </c>
      <c r="H24" s="18">
        <v>60</v>
      </c>
      <c r="I24" s="43">
        <v>21.733000000000001</v>
      </c>
      <c r="J24" s="44">
        <f>H24+I24</f>
        <v>81.733000000000004</v>
      </c>
      <c r="K24" s="17">
        <f>J24*X24</f>
        <v>102.47881037163349</v>
      </c>
      <c r="L24" s="18">
        <v>60</v>
      </c>
      <c r="M24" s="43">
        <v>22.43</v>
      </c>
      <c r="N24" s="45">
        <f>L24+M24</f>
        <v>82.43</v>
      </c>
      <c r="O24" s="17">
        <f>N24*X24</f>
        <v>103.35272581373189</v>
      </c>
      <c r="P24" s="18">
        <v>60</v>
      </c>
      <c r="Q24" s="43">
        <v>22.013999999999999</v>
      </c>
      <c r="R24" s="44">
        <f>P24+Q24</f>
        <v>82.013999999999996</v>
      </c>
      <c r="S24" s="50">
        <f>R24*X24</f>
        <v>102.83113496163298</v>
      </c>
      <c r="T24" s="18">
        <v>60</v>
      </c>
      <c r="U24" s="47">
        <v>22.143999999999998</v>
      </c>
      <c r="V24" s="51">
        <f>T24+U24</f>
        <v>82.144000000000005</v>
      </c>
      <c r="W24" s="50">
        <f>V24*X24</f>
        <v>102.99413210291389</v>
      </c>
      <c r="X24" s="52">
        <f>F57</f>
        <v>1.2538241636992828</v>
      </c>
      <c r="Y24" s="239"/>
      <c r="Z24" s="239"/>
      <c r="AA24" s="240"/>
      <c r="AE24" s="123"/>
    </row>
    <row r="25" spans="1:33" ht="17" x14ac:dyDescent="0.2">
      <c r="A25" s="8">
        <v>3</v>
      </c>
      <c r="B25" s="12" t="s">
        <v>109</v>
      </c>
      <c r="C25" s="17">
        <f t="shared" ref="C25:C41" si="3">G25*0.5+K25*0.125+O25*0.125+S25*0.125+W25*0.125</f>
        <v>102.02163473594463</v>
      </c>
      <c r="D25" s="18">
        <v>60</v>
      </c>
      <c r="E25" s="18">
        <v>20.587</v>
      </c>
      <c r="F25" s="19">
        <f t="shared" ref="F25:F41" si="4">D25+E25</f>
        <v>80.587000000000003</v>
      </c>
      <c r="G25" s="20">
        <f t="shared" ref="G25:G41" si="5">F25*X25</f>
        <v>101.04192788003411</v>
      </c>
      <c r="H25" s="18">
        <v>60</v>
      </c>
      <c r="I25" s="43">
        <v>21.920999999999999</v>
      </c>
      <c r="J25" s="44">
        <f t="shared" ref="J25:J41" si="6">H25+I25</f>
        <v>81.920999999999992</v>
      </c>
      <c r="K25" s="17">
        <f t="shared" ref="K25:K39" si="7">J25*X25</f>
        <v>102.71452931440894</v>
      </c>
      <c r="L25" s="18">
        <v>60</v>
      </c>
      <c r="M25" s="43">
        <v>22.102</v>
      </c>
      <c r="N25" s="45">
        <f t="shared" ref="N25:N41" si="8">L25+M25</f>
        <v>82.102000000000004</v>
      </c>
      <c r="O25" s="17">
        <f t="shared" ref="O25:O41" si="9">N25*X25</f>
        <v>102.94147148803853</v>
      </c>
      <c r="P25" s="18">
        <v>60</v>
      </c>
      <c r="Q25" s="43">
        <v>22.206</v>
      </c>
      <c r="R25" s="44">
        <f t="shared" ref="R25:R41" si="10">P25+Q25</f>
        <v>82.206000000000003</v>
      </c>
      <c r="S25" s="50">
        <f t="shared" ref="S25:S41" si="11">R25*X25</f>
        <v>103.07186920106325</v>
      </c>
      <c r="T25" s="18">
        <v>60</v>
      </c>
      <c r="U25" s="47">
        <v>22.37</v>
      </c>
      <c r="V25" s="51">
        <f t="shared" ref="V25:V41" si="12">T25+U25</f>
        <v>82.37</v>
      </c>
      <c r="W25" s="50">
        <f t="shared" ref="W25:W41" si="13">V25*X25</f>
        <v>103.27749636390993</v>
      </c>
      <c r="X25" s="52">
        <f>F57</f>
        <v>1.2538241636992828</v>
      </c>
      <c r="Y25" s="239"/>
      <c r="Z25" s="239"/>
      <c r="AA25" s="240"/>
      <c r="AE25" s="123"/>
    </row>
    <row r="26" spans="1:33" ht="17" x14ac:dyDescent="0.2">
      <c r="A26" s="8">
        <v>4</v>
      </c>
      <c r="B26" s="12" t="s">
        <v>110</v>
      </c>
      <c r="C26" s="17">
        <f t="shared" si="3"/>
        <v>101.91239530568234</v>
      </c>
      <c r="D26" s="18">
        <v>60</v>
      </c>
      <c r="E26" s="18">
        <v>20.443000000000001</v>
      </c>
      <c r="F26" s="19">
        <f t="shared" si="4"/>
        <v>80.442999999999998</v>
      </c>
      <c r="G26" s="20">
        <f t="shared" si="5"/>
        <v>100.8613772004614</v>
      </c>
      <c r="H26" s="18">
        <v>60</v>
      </c>
      <c r="I26" s="43">
        <v>21.513999999999999</v>
      </c>
      <c r="J26" s="44">
        <f t="shared" si="6"/>
        <v>81.513999999999996</v>
      </c>
      <c r="K26" s="17">
        <f t="shared" si="7"/>
        <v>102.20422287978333</v>
      </c>
      <c r="L26" s="18">
        <v>60</v>
      </c>
      <c r="M26" s="43">
        <v>21.849</v>
      </c>
      <c r="N26" s="45">
        <f t="shared" si="8"/>
        <v>81.849000000000004</v>
      </c>
      <c r="O26" s="17">
        <f t="shared" si="9"/>
        <v>102.6242539746226</v>
      </c>
      <c r="P26" s="18">
        <v>60</v>
      </c>
      <c r="Q26" s="43">
        <v>22.414000000000001</v>
      </c>
      <c r="R26" s="44">
        <f t="shared" si="10"/>
        <v>82.414000000000001</v>
      </c>
      <c r="S26" s="20">
        <f t="shared" si="11"/>
        <v>103.33266462711269</v>
      </c>
      <c r="T26" s="18">
        <v>60</v>
      </c>
      <c r="U26" s="43">
        <v>22.701000000000001</v>
      </c>
      <c r="V26" s="51">
        <f t="shared" si="12"/>
        <v>82.700999999999993</v>
      </c>
      <c r="W26" s="20">
        <f t="shared" si="13"/>
        <v>103.69251216209439</v>
      </c>
      <c r="X26" s="52">
        <f>F57</f>
        <v>1.2538241636992828</v>
      </c>
      <c r="Y26" s="241"/>
      <c r="Z26" s="241"/>
      <c r="AA26" s="242"/>
      <c r="AE26" s="123"/>
    </row>
    <row r="27" spans="1:33" ht="15" customHeight="1" x14ac:dyDescent="0.2">
      <c r="A27" s="8">
        <v>54</v>
      </c>
      <c r="B27" s="12" t="s">
        <v>111</v>
      </c>
      <c r="C27" s="17">
        <f t="shared" si="3"/>
        <v>102.46627212999648</v>
      </c>
      <c r="D27" s="18">
        <v>60</v>
      </c>
      <c r="E27" s="18">
        <v>21.164999999999999</v>
      </c>
      <c r="F27" s="19">
        <f t="shared" si="4"/>
        <v>81.164999999999992</v>
      </c>
      <c r="G27" s="20">
        <f t="shared" si="5"/>
        <v>101.76663824665228</v>
      </c>
      <c r="H27" s="18">
        <v>60</v>
      </c>
      <c r="I27" s="43">
        <v>22.562999999999999</v>
      </c>
      <c r="J27" s="44">
        <f t="shared" si="6"/>
        <v>82.563000000000002</v>
      </c>
      <c r="K27" s="17">
        <f t="shared" si="7"/>
        <v>103.5194844275039</v>
      </c>
      <c r="L27" s="18">
        <v>60</v>
      </c>
      <c r="M27" s="43">
        <v>22.738</v>
      </c>
      <c r="N27" s="45">
        <f t="shared" si="8"/>
        <v>82.738</v>
      </c>
      <c r="O27" s="17">
        <f t="shared" si="9"/>
        <v>103.73890365615127</v>
      </c>
      <c r="P27" s="18">
        <v>60</v>
      </c>
      <c r="Q27" s="43">
        <v>21.827000000000002</v>
      </c>
      <c r="R27" s="44">
        <f t="shared" si="10"/>
        <v>81.826999999999998</v>
      </c>
      <c r="S27" s="20">
        <f t="shared" si="11"/>
        <v>102.59666984302122</v>
      </c>
      <c r="T27" s="18">
        <v>60</v>
      </c>
      <c r="U27" s="43">
        <v>21.995999999999999</v>
      </c>
      <c r="V27" s="51">
        <f t="shared" si="12"/>
        <v>81.995999999999995</v>
      </c>
      <c r="W27" s="20">
        <f t="shared" si="13"/>
        <v>102.80856612668639</v>
      </c>
      <c r="X27" s="52">
        <f>F57</f>
        <v>1.2538241636992828</v>
      </c>
      <c r="Y27" s="239"/>
      <c r="Z27" s="239"/>
      <c r="AA27" s="240"/>
      <c r="AE27" s="123"/>
    </row>
    <row r="28" spans="1:33" ht="17" x14ac:dyDescent="0.2">
      <c r="A28" s="8">
        <v>33</v>
      </c>
      <c r="B28" s="12" t="s">
        <v>113</v>
      </c>
      <c r="C28" s="17">
        <f t="shared" si="3"/>
        <v>101.0177917648829</v>
      </c>
      <c r="D28" s="18">
        <v>60</v>
      </c>
      <c r="E28" s="18">
        <v>19.785</v>
      </c>
      <c r="F28" s="19">
        <f t="shared" si="4"/>
        <v>79.784999999999997</v>
      </c>
      <c r="G28" s="20">
        <f t="shared" si="5"/>
        <v>100.03636090074728</v>
      </c>
      <c r="H28" s="18">
        <v>60</v>
      </c>
      <c r="I28" s="46">
        <v>20.402999999999999</v>
      </c>
      <c r="J28" s="127">
        <f t="shared" si="6"/>
        <v>80.402999999999992</v>
      </c>
      <c r="K28" s="128">
        <f t="shared" si="7"/>
        <v>100.81122423391342</v>
      </c>
      <c r="L28" s="18">
        <v>60</v>
      </c>
      <c r="M28" s="46">
        <v>20.675000000000001</v>
      </c>
      <c r="N28" s="127">
        <f t="shared" si="8"/>
        <v>80.674999999999997</v>
      </c>
      <c r="O28" s="128">
        <f t="shared" si="9"/>
        <v>101.15226440643964</v>
      </c>
      <c r="P28" s="22">
        <v>60</v>
      </c>
      <c r="Q28" s="47">
        <v>22.053999999999998</v>
      </c>
      <c r="R28" s="44">
        <f t="shared" si="10"/>
        <v>82.054000000000002</v>
      </c>
      <c r="S28" s="50">
        <f t="shared" si="11"/>
        <v>102.88128792818095</v>
      </c>
      <c r="T28" s="22">
        <v>60</v>
      </c>
      <c r="U28" s="47">
        <v>22.27</v>
      </c>
      <c r="V28" s="51">
        <f t="shared" si="12"/>
        <v>82.27</v>
      </c>
      <c r="W28" s="50">
        <f t="shared" si="13"/>
        <v>103.15211394753999</v>
      </c>
      <c r="X28" s="52">
        <f>F57</f>
        <v>1.2538241636992828</v>
      </c>
      <c r="Y28" s="239" t="s">
        <v>130</v>
      </c>
      <c r="Z28" s="239"/>
      <c r="AA28" s="240"/>
      <c r="AB28" s="53"/>
      <c r="AC28" s="123"/>
      <c r="AD28" s="123"/>
      <c r="AE28" s="123"/>
    </row>
    <row r="29" spans="1:33" ht="17" x14ac:dyDescent="0.2">
      <c r="A29" s="8">
        <v>55</v>
      </c>
      <c r="B29" s="12" t="s">
        <v>114</v>
      </c>
      <c r="C29" s="21">
        <f t="shared" si="3"/>
        <v>102.25531621445408</v>
      </c>
      <c r="D29" s="22">
        <v>60</v>
      </c>
      <c r="E29" s="22">
        <v>20.506</v>
      </c>
      <c r="F29" s="19">
        <f t="shared" si="4"/>
        <v>80.506</v>
      </c>
      <c r="G29" s="20">
        <f t="shared" si="5"/>
        <v>100.94036812277446</v>
      </c>
      <c r="H29" s="18">
        <v>60</v>
      </c>
      <c r="I29" s="47">
        <v>22.88</v>
      </c>
      <c r="J29" s="45">
        <f t="shared" si="6"/>
        <v>82.88</v>
      </c>
      <c r="K29" s="21">
        <f t="shared" si="7"/>
        <v>103.91694668739656</v>
      </c>
      <c r="L29" s="18">
        <v>60</v>
      </c>
      <c r="M29" s="47">
        <v>22.954000000000001</v>
      </c>
      <c r="N29" s="45">
        <f t="shared" si="8"/>
        <v>82.954000000000008</v>
      </c>
      <c r="O29" s="21">
        <f t="shared" si="9"/>
        <v>104.00972967551031</v>
      </c>
      <c r="P29" s="22">
        <v>60</v>
      </c>
      <c r="Q29" s="47">
        <v>21.782</v>
      </c>
      <c r="R29" s="44">
        <f t="shared" si="10"/>
        <v>81.781999999999996</v>
      </c>
      <c r="S29" s="50">
        <f t="shared" si="11"/>
        <v>102.54024775565475</v>
      </c>
      <c r="T29" s="22">
        <v>60</v>
      </c>
      <c r="U29" s="47">
        <v>22.797999999999998</v>
      </c>
      <c r="V29" s="51">
        <f t="shared" si="12"/>
        <v>82.798000000000002</v>
      </c>
      <c r="W29" s="50">
        <f t="shared" si="13"/>
        <v>103.81413310597323</v>
      </c>
      <c r="X29" s="52">
        <f>F57</f>
        <v>1.2538241636992828</v>
      </c>
      <c r="Y29" s="239"/>
      <c r="Z29" s="239"/>
      <c r="AA29" s="240"/>
      <c r="AB29" s="53"/>
      <c r="AC29" s="123"/>
      <c r="AD29" s="123"/>
      <c r="AE29" s="123"/>
    </row>
    <row r="30" spans="1:33" ht="17" x14ac:dyDescent="0.2">
      <c r="A30" s="8">
        <v>66</v>
      </c>
      <c r="B30" s="12" t="s">
        <v>115</v>
      </c>
      <c r="C30" s="17">
        <f t="shared" si="3"/>
        <v>101.24786849892172</v>
      </c>
      <c r="D30" s="18">
        <v>60</v>
      </c>
      <c r="E30" s="18">
        <v>20.108000000000001</v>
      </c>
      <c r="F30" s="19">
        <f t="shared" si="4"/>
        <v>80.108000000000004</v>
      </c>
      <c r="G30" s="20">
        <f t="shared" si="5"/>
        <v>100.44134610562216</v>
      </c>
      <c r="H30" s="18">
        <v>60</v>
      </c>
      <c r="I30" s="43">
        <v>20.402999999999999</v>
      </c>
      <c r="J30" s="44">
        <f t="shared" si="6"/>
        <v>80.402999999999992</v>
      </c>
      <c r="K30" s="17">
        <f t="shared" si="7"/>
        <v>100.81122423391342</v>
      </c>
      <c r="L30" s="18">
        <v>60</v>
      </c>
      <c r="M30" s="43">
        <v>20.675000000000001</v>
      </c>
      <c r="N30" s="45">
        <f t="shared" si="8"/>
        <v>80.674999999999997</v>
      </c>
      <c r="O30" s="17">
        <f t="shared" si="9"/>
        <v>101.15226440643964</v>
      </c>
      <c r="P30" s="22">
        <v>60</v>
      </c>
      <c r="Q30" s="47">
        <v>22.027000000000001</v>
      </c>
      <c r="R30" s="44">
        <f t="shared" si="10"/>
        <v>82.027000000000001</v>
      </c>
      <c r="S30" s="50">
        <f t="shared" si="11"/>
        <v>102.84743467576108</v>
      </c>
      <c r="T30" s="22">
        <v>60</v>
      </c>
      <c r="U30" s="47">
        <v>22.472999999999999</v>
      </c>
      <c r="V30" s="51">
        <f t="shared" si="12"/>
        <v>82.472999999999999</v>
      </c>
      <c r="W30" s="50">
        <f t="shared" si="13"/>
        <v>103.40664025277096</v>
      </c>
      <c r="X30" s="52">
        <f>F57</f>
        <v>1.2538241636992828</v>
      </c>
      <c r="Y30" s="239" t="s">
        <v>78</v>
      </c>
      <c r="Z30" s="239"/>
      <c r="AA30" s="240"/>
      <c r="AB30" s="54"/>
      <c r="AC30" s="53"/>
      <c r="AD30" s="53"/>
      <c r="AE30" s="123"/>
      <c r="AF30" s="123"/>
      <c r="AG30" s="123"/>
    </row>
    <row r="31" spans="1:33" ht="14" customHeight="1" x14ac:dyDescent="0.2">
      <c r="A31" s="8">
        <v>77</v>
      </c>
      <c r="B31" s="12" t="s">
        <v>116</v>
      </c>
      <c r="C31" s="21">
        <f t="shared" si="3"/>
        <v>101.04177115201364</v>
      </c>
      <c r="D31" s="22">
        <v>60</v>
      </c>
      <c r="E31" s="22">
        <v>19.756</v>
      </c>
      <c r="F31" s="19">
        <f t="shared" si="4"/>
        <v>79.756</v>
      </c>
      <c r="G31" s="20">
        <f t="shared" si="5"/>
        <v>100</v>
      </c>
      <c r="H31" s="18">
        <v>60</v>
      </c>
      <c r="I31" s="46">
        <v>20.402999999999999</v>
      </c>
      <c r="J31" s="127">
        <f t="shared" si="6"/>
        <v>80.402999999999992</v>
      </c>
      <c r="K31" s="128">
        <f t="shared" si="7"/>
        <v>100.81122423391342</v>
      </c>
      <c r="L31" s="18">
        <v>60</v>
      </c>
      <c r="M31" s="46">
        <v>20.675000000000001</v>
      </c>
      <c r="N31" s="127">
        <f t="shared" si="8"/>
        <v>80.674999999999997</v>
      </c>
      <c r="O31" s="128">
        <f t="shared" si="9"/>
        <v>101.15226440643964</v>
      </c>
      <c r="P31" s="18">
        <v>60</v>
      </c>
      <c r="Q31" s="43">
        <v>21.873000000000001</v>
      </c>
      <c r="R31" s="44">
        <f t="shared" si="10"/>
        <v>81.873000000000005</v>
      </c>
      <c r="S31" s="50">
        <f t="shared" si="11"/>
        <v>102.65434575455139</v>
      </c>
      <c r="T31" s="22">
        <v>60</v>
      </c>
      <c r="U31" s="47">
        <v>22.72</v>
      </c>
      <c r="V31" s="51">
        <f t="shared" si="12"/>
        <v>82.72</v>
      </c>
      <c r="W31" s="50">
        <f t="shared" si="13"/>
        <v>103.71633482120467</v>
      </c>
      <c r="X31" s="52">
        <f>F57</f>
        <v>1.2538241636992828</v>
      </c>
      <c r="Y31" s="239" t="s">
        <v>130</v>
      </c>
      <c r="Z31" s="239"/>
      <c r="AA31" s="240"/>
      <c r="AB31" s="54"/>
      <c r="AC31" s="53"/>
      <c r="AD31" s="53"/>
      <c r="AE31" s="123"/>
      <c r="AF31" s="123"/>
      <c r="AG31" s="123"/>
    </row>
    <row r="32" spans="1:33" ht="17" x14ac:dyDescent="0.2">
      <c r="A32" s="8">
        <v>1</v>
      </c>
      <c r="B32" s="12" t="s">
        <v>118</v>
      </c>
      <c r="C32" s="17">
        <f t="shared" si="3"/>
        <v>101.86647399568686</v>
      </c>
      <c r="D32" s="18">
        <v>60</v>
      </c>
      <c r="E32" s="18">
        <v>20.46</v>
      </c>
      <c r="F32" s="19">
        <f t="shared" si="4"/>
        <v>80.460000000000008</v>
      </c>
      <c r="G32" s="20">
        <f t="shared" si="5"/>
        <v>100.8826922112443</v>
      </c>
      <c r="H32" s="18">
        <v>60</v>
      </c>
      <c r="I32" s="43">
        <v>21.902000000000001</v>
      </c>
      <c r="J32" s="44">
        <f t="shared" si="6"/>
        <v>81.902000000000001</v>
      </c>
      <c r="K32" s="17">
        <f t="shared" si="7"/>
        <v>102.69070665529867</v>
      </c>
      <c r="L32" s="18">
        <v>60</v>
      </c>
      <c r="M32" s="43">
        <v>22.143000000000001</v>
      </c>
      <c r="N32" s="45">
        <f t="shared" si="8"/>
        <v>82.143000000000001</v>
      </c>
      <c r="O32" s="17">
        <f t="shared" si="9"/>
        <v>102.9928782787502</v>
      </c>
      <c r="P32" s="18">
        <v>60</v>
      </c>
      <c r="Q32" s="43">
        <v>21.812000000000001</v>
      </c>
      <c r="R32" s="44">
        <f t="shared" si="10"/>
        <v>81.811999999999998</v>
      </c>
      <c r="S32" s="20">
        <f t="shared" si="11"/>
        <v>102.57786248056573</v>
      </c>
      <c r="T32" s="18">
        <v>60</v>
      </c>
      <c r="U32" s="43">
        <v>22.26</v>
      </c>
      <c r="V32" s="51">
        <f t="shared" si="12"/>
        <v>82.26</v>
      </c>
      <c r="W32" s="20">
        <f t="shared" si="13"/>
        <v>103.13957570590301</v>
      </c>
      <c r="X32" s="52">
        <f>F57</f>
        <v>1.2538241636992828</v>
      </c>
      <c r="Y32" s="241"/>
      <c r="Z32" s="241"/>
      <c r="AA32" s="242"/>
    </row>
    <row r="33" spans="1:31" ht="17" x14ac:dyDescent="0.2">
      <c r="A33" s="8">
        <v>8</v>
      </c>
      <c r="B33" s="12" t="s">
        <v>119</v>
      </c>
      <c r="C33" s="17">
        <f t="shared" si="3"/>
        <v>102.29387130748783</v>
      </c>
      <c r="D33" s="18">
        <v>60</v>
      </c>
      <c r="E33" s="18">
        <v>20.902999999999999</v>
      </c>
      <c r="F33" s="19">
        <f t="shared" si="4"/>
        <v>80.902999999999992</v>
      </c>
      <c r="G33" s="20">
        <f t="shared" si="5"/>
        <v>101.43813631576307</v>
      </c>
      <c r="H33" s="18">
        <v>60</v>
      </c>
      <c r="I33" s="43">
        <v>21.463999999999999</v>
      </c>
      <c r="J33" s="44">
        <f t="shared" si="6"/>
        <v>81.463999999999999</v>
      </c>
      <c r="K33" s="17">
        <f t="shared" si="7"/>
        <v>102.14153167159837</v>
      </c>
      <c r="L33" s="18">
        <v>60</v>
      </c>
      <c r="M33" s="43">
        <v>22.579000000000001</v>
      </c>
      <c r="N33" s="45">
        <f t="shared" si="8"/>
        <v>82.579000000000008</v>
      </c>
      <c r="O33" s="17">
        <f t="shared" si="9"/>
        <v>103.53954561412309</v>
      </c>
      <c r="P33" s="18">
        <v>60</v>
      </c>
      <c r="Q33" s="43">
        <v>22.408000000000001</v>
      </c>
      <c r="R33" s="44">
        <f t="shared" si="10"/>
        <v>82.408000000000001</v>
      </c>
      <c r="S33" s="20">
        <f t="shared" si="11"/>
        <v>103.32514168213051</v>
      </c>
      <c r="T33" s="18">
        <v>60</v>
      </c>
      <c r="U33" s="43">
        <v>22.620999999999999</v>
      </c>
      <c r="V33" s="51">
        <f t="shared" si="12"/>
        <v>82.620999999999995</v>
      </c>
      <c r="W33" s="20">
        <f t="shared" si="13"/>
        <v>103.59220622899844</v>
      </c>
      <c r="X33" s="52">
        <f>F57</f>
        <v>1.2538241636992828</v>
      </c>
      <c r="Y33" s="241"/>
      <c r="Z33" s="241"/>
      <c r="AA33" s="242"/>
    </row>
    <row r="34" spans="1:31" ht="17" x14ac:dyDescent="0.2">
      <c r="A34" s="8">
        <v>7</v>
      </c>
      <c r="B34" s="12" t="s">
        <v>120</v>
      </c>
      <c r="C34" s="17">
        <f t="shared" si="3"/>
        <v>101.33140453382819</v>
      </c>
      <c r="D34" s="18">
        <v>60</v>
      </c>
      <c r="E34" s="18">
        <v>20.443999999999999</v>
      </c>
      <c r="F34" s="19">
        <f t="shared" si="4"/>
        <v>80.444000000000003</v>
      </c>
      <c r="G34" s="20">
        <f t="shared" si="5"/>
        <v>100.86263102462512</v>
      </c>
      <c r="H34" s="18">
        <v>60</v>
      </c>
      <c r="I34" s="43">
        <v>20.843</v>
      </c>
      <c r="J34" s="44">
        <f t="shared" si="6"/>
        <v>80.843000000000004</v>
      </c>
      <c r="K34" s="17">
        <f t="shared" si="7"/>
        <v>101.36290686594113</v>
      </c>
      <c r="L34" s="18">
        <v>60</v>
      </c>
      <c r="M34" s="43">
        <v>20.917000000000002</v>
      </c>
      <c r="N34" s="45">
        <f t="shared" si="8"/>
        <v>80.917000000000002</v>
      </c>
      <c r="O34" s="17">
        <f t="shared" si="9"/>
        <v>101.45568985405487</v>
      </c>
      <c r="P34" s="18">
        <v>60</v>
      </c>
      <c r="Q34" s="43">
        <v>21.411000000000001</v>
      </c>
      <c r="R34" s="44">
        <f t="shared" si="10"/>
        <v>81.411000000000001</v>
      </c>
      <c r="S34" s="20">
        <f t="shared" si="11"/>
        <v>102.07507899092232</v>
      </c>
      <c r="T34" s="18">
        <v>60</v>
      </c>
      <c r="U34" s="43">
        <v>21.596</v>
      </c>
      <c r="V34" s="51">
        <f t="shared" si="12"/>
        <v>81.596000000000004</v>
      </c>
      <c r="W34" s="20">
        <f t="shared" si="13"/>
        <v>102.30703646120669</v>
      </c>
      <c r="X34" s="52">
        <f>F57</f>
        <v>1.2538241636992828</v>
      </c>
      <c r="Y34" s="239"/>
      <c r="Z34" s="239"/>
      <c r="AA34" s="240"/>
    </row>
    <row r="35" spans="1:31" ht="17" x14ac:dyDescent="0.2">
      <c r="A35" s="8">
        <v>9</v>
      </c>
      <c r="B35" s="12" t="s">
        <v>121</v>
      </c>
      <c r="C35" s="17">
        <f t="shared" si="3"/>
        <v>102.39934926525903</v>
      </c>
      <c r="D35" s="18">
        <v>60</v>
      </c>
      <c r="E35" s="18">
        <v>21.297999999999998</v>
      </c>
      <c r="F35" s="19">
        <f t="shared" si="4"/>
        <v>81.298000000000002</v>
      </c>
      <c r="G35" s="20">
        <f t="shared" si="5"/>
        <v>101.9333968604243</v>
      </c>
      <c r="H35" s="18">
        <v>60</v>
      </c>
      <c r="I35" s="43">
        <v>21.597999999999999</v>
      </c>
      <c r="J35" s="44">
        <f t="shared" si="6"/>
        <v>81.597999999999999</v>
      </c>
      <c r="K35" s="17">
        <f t="shared" si="7"/>
        <v>102.30954410953409</v>
      </c>
      <c r="L35" s="18">
        <v>60</v>
      </c>
      <c r="M35" s="43">
        <v>21.724</v>
      </c>
      <c r="N35" s="45">
        <f t="shared" si="8"/>
        <v>81.724000000000004</v>
      </c>
      <c r="O35" s="17">
        <f t="shared" si="9"/>
        <v>102.46752595416019</v>
      </c>
      <c r="P35" s="18">
        <v>60</v>
      </c>
      <c r="Q35" s="43">
        <v>22.408999999999999</v>
      </c>
      <c r="R35" s="44">
        <f t="shared" si="10"/>
        <v>82.408999999999992</v>
      </c>
      <c r="S35" s="20">
        <f t="shared" si="11"/>
        <v>103.32639550629419</v>
      </c>
      <c r="T35" s="18">
        <v>60</v>
      </c>
      <c r="U35" s="43">
        <v>22.434000000000001</v>
      </c>
      <c r="V35" s="51">
        <f t="shared" si="12"/>
        <v>82.433999999999997</v>
      </c>
      <c r="W35" s="20">
        <f t="shared" si="13"/>
        <v>103.35774111038668</v>
      </c>
      <c r="X35" s="52">
        <f>F57</f>
        <v>1.2538241636992828</v>
      </c>
      <c r="Y35" s="239"/>
      <c r="Z35" s="239"/>
      <c r="AA35" s="240"/>
      <c r="AB35" s="55"/>
      <c r="AC35" s="55"/>
      <c r="AD35" s="55"/>
      <c r="AE35" s="123"/>
    </row>
    <row r="36" spans="1:31" ht="17" x14ac:dyDescent="0.2">
      <c r="A36" s="8">
        <v>98</v>
      </c>
      <c r="B36" s="12" t="s">
        <v>123</v>
      </c>
      <c r="C36" s="17">
        <f t="shared" si="3"/>
        <v>103.35915166257084</v>
      </c>
      <c r="D36" s="18">
        <v>60</v>
      </c>
      <c r="E36" s="18">
        <v>22.887</v>
      </c>
      <c r="F36" s="19">
        <f t="shared" si="4"/>
        <v>82.887</v>
      </c>
      <c r="G36" s="20">
        <f t="shared" si="5"/>
        <v>103.92572345654246</v>
      </c>
      <c r="H36" s="18">
        <v>60</v>
      </c>
      <c r="I36" s="43">
        <v>21.881</v>
      </c>
      <c r="J36" s="44">
        <f t="shared" si="6"/>
        <v>81.881</v>
      </c>
      <c r="K36" s="17">
        <f t="shared" si="7"/>
        <v>102.66437634786098</v>
      </c>
      <c r="L36" s="18">
        <v>60</v>
      </c>
      <c r="M36" s="43">
        <v>22.167999999999999</v>
      </c>
      <c r="N36" s="45">
        <f t="shared" si="8"/>
        <v>82.168000000000006</v>
      </c>
      <c r="O36" s="17">
        <f t="shared" si="9"/>
        <v>103.02422388284268</v>
      </c>
      <c r="P36" s="18">
        <v>60</v>
      </c>
      <c r="Q36" s="43">
        <v>21.928000000000001</v>
      </c>
      <c r="R36" s="44">
        <f t="shared" si="10"/>
        <v>81.927999999999997</v>
      </c>
      <c r="S36" s="20">
        <f t="shared" si="11"/>
        <v>102.72330608355485</v>
      </c>
      <c r="T36" s="18">
        <v>60</v>
      </c>
      <c r="U36" s="43">
        <v>21.956</v>
      </c>
      <c r="V36" s="51">
        <f t="shared" si="12"/>
        <v>81.956000000000003</v>
      </c>
      <c r="W36" s="20">
        <f t="shared" si="13"/>
        <v>102.75841316013843</v>
      </c>
      <c r="X36" s="52">
        <f>F57</f>
        <v>1.2538241636992828</v>
      </c>
      <c r="Y36" s="239"/>
      <c r="Z36" s="239"/>
      <c r="AA36" s="240"/>
      <c r="AE36" s="123"/>
    </row>
    <row r="37" spans="1:31" ht="17" x14ac:dyDescent="0.2">
      <c r="A37" s="8">
        <v>99</v>
      </c>
      <c r="B37" s="12" t="s">
        <v>124</v>
      </c>
      <c r="C37" s="17">
        <f t="shared" si="3"/>
        <v>102.18870680575756</v>
      </c>
      <c r="D37" s="18">
        <v>60</v>
      </c>
      <c r="E37" s="18">
        <v>20.951000000000001</v>
      </c>
      <c r="F37" s="19">
        <f t="shared" si="4"/>
        <v>80.950999999999993</v>
      </c>
      <c r="G37" s="20">
        <f t="shared" si="5"/>
        <v>101.49831987562064</v>
      </c>
      <c r="H37" s="18">
        <v>60</v>
      </c>
      <c r="I37" s="43">
        <v>21.54</v>
      </c>
      <c r="J37" s="44">
        <f t="shared" si="6"/>
        <v>81.539999999999992</v>
      </c>
      <c r="K37" s="17">
        <f t="shared" si="7"/>
        <v>102.23682230803951</v>
      </c>
      <c r="L37" s="18">
        <v>60</v>
      </c>
      <c r="M37" s="43">
        <v>21.977</v>
      </c>
      <c r="N37" s="45">
        <f t="shared" si="8"/>
        <v>81.977000000000004</v>
      </c>
      <c r="O37" s="17">
        <f t="shared" si="9"/>
        <v>102.78474346757612</v>
      </c>
      <c r="P37" s="18">
        <v>60</v>
      </c>
      <c r="Q37" s="43">
        <v>22.305</v>
      </c>
      <c r="R37" s="44">
        <f t="shared" si="10"/>
        <v>82.305000000000007</v>
      </c>
      <c r="S37" s="20">
        <f t="shared" si="11"/>
        <v>103.19599779326948</v>
      </c>
      <c r="T37" s="18">
        <v>60</v>
      </c>
      <c r="U37" s="43">
        <v>22.387</v>
      </c>
      <c r="V37" s="51">
        <f t="shared" si="12"/>
        <v>82.387</v>
      </c>
      <c r="W37" s="20">
        <f t="shared" si="13"/>
        <v>103.29881137469282</v>
      </c>
      <c r="X37" s="52">
        <f>F57</f>
        <v>1.2538241636992828</v>
      </c>
      <c r="Y37" s="241"/>
      <c r="Z37" s="241"/>
      <c r="AA37" s="242"/>
      <c r="AB37" s="53"/>
      <c r="AC37" s="123"/>
      <c r="AD37" s="123"/>
      <c r="AE37" s="123"/>
    </row>
    <row r="38" spans="1:31" ht="17" x14ac:dyDescent="0.2">
      <c r="A38" s="8">
        <v>97</v>
      </c>
      <c r="B38" s="12" t="s">
        <v>125</v>
      </c>
      <c r="C38" s="17">
        <f t="shared" si="3"/>
        <v>101.92869501981042</v>
      </c>
      <c r="D38" s="18">
        <v>60</v>
      </c>
      <c r="E38" s="18">
        <v>20.677</v>
      </c>
      <c r="F38" s="19">
        <f t="shared" si="4"/>
        <v>80.676999999999992</v>
      </c>
      <c r="G38" s="20">
        <f t="shared" si="5"/>
        <v>101.15477205476704</v>
      </c>
      <c r="H38" s="18">
        <v>60</v>
      </c>
      <c r="I38" s="43">
        <v>21.510999999999999</v>
      </c>
      <c r="J38" s="44">
        <f t="shared" si="6"/>
        <v>81.510999999999996</v>
      </c>
      <c r="K38" s="21">
        <f t="shared" si="7"/>
        <v>102.20046140729224</v>
      </c>
      <c r="L38" s="22">
        <v>60</v>
      </c>
      <c r="M38" s="47">
        <v>21.829000000000001</v>
      </c>
      <c r="N38" s="45">
        <f t="shared" si="8"/>
        <v>81.829000000000008</v>
      </c>
      <c r="O38" s="21">
        <f t="shared" si="9"/>
        <v>102.59917749134863</v>
      </c>
      <c r="P38" s="18">
        <v>60</v>
      </c>
      <c r="Q38" s="43">
        <v>21.762</v>
      </c>
      <c r="R38" s="44">
        <f t="shared" si="10"/>
        <v>81.762</v>
      </c>
      <c r="S38" s="20">
        <f t="shared" si="11"/>
        <v>102.51517127238077</v>
      </c>
      <c r="T38" s="18">
        <v>60</v>
      </c>
      <c r="U38" s="43">
        <v>22.544</v>
      </c>
      <c r="V38" s="51">
        <f t="shared" si="12"/>
        <v>82.543999999999997</v>
      </c>
      <c r="W38" s="20">
        <f t="shared" si="13"/>
        <v>103.4956617683936</v>
      </c>
      <c r="X38" s="52">
        <f>F57</f>
        <v>1.2538241636992828</v>
      </c>
      <c r="Y38" s="239"/>
      <c r="Z38" s="239"/>
      <c r="AA38" s="240"/>
      <c r="AB38" s="53"/>
      <c r="AC38" s="123"/>
      <c r="AD38" s="123"/>
      <c r="AE38" s="123"/>
    </row>
    <row r="39" spans="1:31" ht="17" x14ac:dyDescent="0.2">
      <c r="A39" s="8">
        <v>11</v>
      </c>
      <c r="B39" s="12" t="s">
        <v>127</v>
      </c>
      <c r="C39" s="17">
        <f t="shared" si="3"/>
        <v>102.82502256883495</v>
      </c>
      <c r="D39" s="18">
        <v>60</v>
      </c>
      <c r="E39" s="18">
        <v>20.879000000000001</v>
      </c>
      <c r="F39" s="19">
        <f t="shared" si="4"/>
        <v>80.879000000000005</v>
      </c>
      <c r="G39" s="20">
        <f t="shared" si="5"/>
        <v>101.40804453583431</v>
      </c>
      <c r="H39" s="18">
        <v>60</v>
      </c>
      <c r="I39" s="43">
        <v>22.763000000000002</v>
      </c>
      <c r="J39" s="44">
        <f t="shared" si="6"/>
        <v>82.763000000000005</v>
      </c>
      <c r="K39" s="17">
        <f t="shared" si="7"/>
        <v>103.77024926024376</v>
      </c>
      <c r="L39" s="18">
        <v>60</v>
      </c>
      <c r="M39" s="43">
        <v>23.018999999999998</v>
      </c>
      <c r="N39" s="45">
        <f t="shared" si="8"/>
        <v>83.019000000000005</v>
      </c>
      <c r="O39" s="17">
        <f t="shared" si="9"/>
        <v>104.09122824615076</v>
      </c>
      <c r="P39" s="18">
        <v>60</v>
      </c>
      <c r="Q39" s="43">
        <v>23.302</v>
      </c>
      <c r="R39" s="44">
        <f t="shared" si="10"/>
        <v>83.301999999999992</v>
      </c>
      <c r="S39" s="20">
        <f t="shared" si="11"/>
        <v>104.44606048447766</v>
      </c>
      <c r="T39" s="22">
        <v>60</v>
      </c>
      <c r="U39" s="47">
        <v>23.472999999999999</v>
      </c>
      <c r="V39" s="51">
        <f t="shared" si="12"/>
        <v>83.472999999999999</v>
      </c>
      <c r="W39" s="50">
        <f t="shared" si="13"/>
        <v>104.66046441647023</v>
      </c>
      <c r="X39" s="52">
        <f>F57</f>
        <v>1.2538241636992828</v>
      </c>
      <c r="Y39" s="241"/>
      <c r="Z39" s="241"/>
      <c r="AA39" s="242"/>
      <c r="AE39" s="123"/>
    </row>
    <row r="40" spans="1:31" ht="17" x14ac:dyDescent="0.2">
      <c r="A40" s="8">
        <v>22</v>
      </c>
      <c r="B40" s="12" t="s">
        <v>128</v>
      </c>
      <c r="C40" s="17">
        <f t="shared" si="3"/>
        <v>102.40276641882743</v>
      </c>
      <c r="D40" s="18">
        <v>60</v>
      </c>
      <c r="E40" s="18">
        <v>21.001999999999999</v>
      </c>
      <c r="F40" s="19">
        <f t="shared" si="4"/>
        <v>81.001999999999995</v>
      </c>
      <c r="G40" s="20">
        <f t="shared" si="5"/>
        <v>101.56226490796931</v>
      </c>
      <c r="H40" s="18">
        <v>60</v>
      </c>
      <c r="I40" s="43">
        <v>22.678999999999998</v>
      </c>
      <c r="J40" s="44">
        <f t="shared" si="6"/>
        <v>82.679000000000002</v>
      </c>
      <c r="K40" s="17">
        <v>104.343</v>
      </c>
      <c r="L40" s="18">
        <v>60</v>
      </c>
      <c r="M40" s="43">
        <v>22.800999999999998</v>
      </c>
      <c r="N40" s="45">
        <f t="shared" si="8"/>
        <v>82.801000000000002</v>
      </c>
      <c r="O40" s="17">
        <f t="shared" si="9"/>
        <v>103.81789457846432</v>
      </c>
      <c r="P40" s="18">
        <v>60</v>
      </c>
      <c r="Q40" s="43">
        <v>21.18</v>
      </c>
      <c r="R40" s="44">
        <f t="shared" si="10"/>
        <v>81.180000000000007</v>
      </c>
      <c r="S40" s="20">
        <f t="shared" si="11"/>
        <v>101.7854456091078</v>
      </c>
      <c r="T40" s="18">
        <v>60</v>
      </c>
      <c r="U40" s="43">
        <v>22.17</v>
      </c>
      <c r="V40" s="51">
        <f t="shared" si="12"/>
        <v>82.17</v>
      </c>
      <c r="W40" s="20">
        <f t="shared" si="13"/>
        <v>103.02673153117007</v>
      </c>
      <c r="X40" s="52">
        <f>F57</f>
        <v>1.2538241636992828</v>
      </c>
      <c r="Y40" s="241"/>
      <c r="Z40" s="241"/>
      <c r="AA40" s="242"/>
      <c r="AE40" s="123"/>
    </row>
    <row r="41" spans="1:31" ht="17" x14ac:dyDescent="0.2">
      <c r="A41" s="8">
        <v>26</v>
      </c>
      <c r="B41" s="12" t="s">
        <v>129</v>
      </c>
      <c r="C41" s="17">
        <f t="shared" si="3"/>
        <v>102.74900947891066</v>
      </c>
      <c r="D41" s="18">
        <v>60</v>
      </c>
      <c r="E41" s="18">
        <v>21.254999999999999</v>
      </c>
      <c r="F41" s="19">
        <f t="shared" si="4"/>
        <v>81.254999999999995</v>
      </c>
      <c r="G41" s="20">
        <f t="shared" si="5"/>
        <v>101.87948242138522</v>
      </c>
      <c r="H41" s="18">
        <v>60</v>
      </c>
      <c r="I41" s="46">
        <v>22.678999999999998</v>
      </c>
      <c r="J41" s="127">
        <f t="shared" si="6"/>
        <v>82.679000000000002</v>
      </c>
      <c r="K41" s="128">
        <f>J41*X41</f>
        <v>103.66492803049302</v>
      </c>
      <c r="L41" s="18">
        <v>60</v>
      </c>
      <c r="M41" s="46">
        <v>22.800999999999998</v>
      </c>
      <c r="N41" s="127">
        <f t="shared" si="8"/>
        <v>82.801000000000002</v>
      </c>
      <c r="O41" s="128">
        <f t="shared" si="9"/>
        <v>103.81789457846432</v>
      </c>
      <c r="P41" s="18">
        <v>60</v>
      </c>
      <c r="Q41" s="43">
        <v>22.280999999999999</v>
      </c>
      <c r="R41" s="44">
        <f t="shared" si="10"/>
        <v>82.281000000000006</v>
      </c>
      <c r="S41" s="20">
        <f t="shared" si="11"/>
        <v>103.1659060133407</v>
      </c>
      <c r="T41" s="18">
        <v>60</v>
      </c>
      <c r="U41" s="43">
        <v>22.806999999999999</v>
      </c>
      <c r="V41" s="51">
        <f t="shared" si="12"/>
        <v>82.807000000000002</v>
      </c>
      <c r="W41" s="20">
        <f t="shared" si="13"/>
        <v>103.82541752344652</v>
      </c>
      <c r="X41" s="52">
        <f>F57</f>
        <v>1.2538241636992828</v>
      </c>
      <c r="Y41" s="239" t="s">
        <v>130</v>
      </c>
      <c r="Z41" s="239"/>
      <c r="AA41" s="240"/>
    </row>
    <row r="42" spans="1:31" ht="16" thickBot="1" x14ac:dyDescent="0.25">
      <c r="A42" s="123"/>
      <c r="D42" s="2"/>
      <c r="E42" s="2"/>
      <c r="F42" s="2"/>
      <c r="V42" s="123"/>
      <c r="W42" s="123"/>
      <c r="X42" s="123"/>
      <c r="Y42" s="123"/>
      <c r="Z42" s="123"/>
    </row>
    <row r="43" spans="1:31" ht="28" customHeight="1" x14ac:dyDescent="0.2">
      <c r="A43" s="227" t="s">
        <v>101</v>
      </c>
      <c r="B43" s="228"/>
      <c r="C43" s="229"/>
      <c r="F43" s="2"/>
    </row>
    <row r="44" spans="1:31" ht="17" x14ac:dyDescent="0.2">
      <c r="A44" s="5" t="s">
        <v>131</v>
      </c>
      <c r="B44" s="12" t="s">
        <v>116</v>
      </c>
      <c r="C44" s="125">
        <v>101</v>
      </c>
      <c r="D44" s="24"/>
      <c r="E44" s="2"/>
      <c r="F44" s="123"/>
      <c r="G44" s="243"/>
      <c r="H44" s="243"/>
      <c r="I44" s="123"/>
      <c r="J44" s="2" t="s">
        <v>78</v>
      </c>
      <c r="K44" s="2" t="s">
        <v>78</v>
      </c>
    </row>
    <row r="45" spans="1:31" ht="17" x14ac:dyDescent="0.2">
      <c r="A45" s="5" t="s">
        <v>132</v>
      </c>
      <c r="B45" s="12" t="s">
        <v>113</v>
      </c>
      <c r="C45" s="125">
        <v>101</v>
      </c>
      <c r="D45" s="24"/>
      <c r="E45" s="2"/>
      <c r="F45" s="24"/>
      <c r="G45" s="25"/>
      <c r="H45" s="26"/>
      <c r="I45" s="123"/>
      <c r="J45" s="2" t="s">
        <v>78</v>
      </c>
      <c r="K45" s="2" t="s">
        <v>78</v>
      </c>
    </row>
    <row r="46" spans="1:31" ht="17" x14ac:dyDescent="0.2">
      <c r="A46" s="5" t="s">
        <v>133</v>
      </c>
      <c r="B46" s="12" t="s">
        <v>115</v>
      </c>
      <c r="C46" s="126">
        <v>101.2</v>
      </c>
      <c r="D46" s="24"/>
      <c r="E46" s="2"/>
      <c r="F46" s="2"/>
    </row>
    <row r="47" spans="1:31" ht="17" x14ac:dyDescent="0.2">
      <c r="A47" s="5" t="s">
        <v>134</v>
      </c>
      <c r="B47" s="12" t="s">
        <v>120</v>
      </c>
      <c r="C47" s="125">
        <v>101.3</v>
      </c>
      <c r="D47" s="25"/>
      <c r="E47" s="2"/>
      <c r="F47" s="2"/>
    </row>
    <row r="48" spans="1:31" ht="17" x14ac:dyDescent="0.2">
      <c r="A48" s="5" t="s">
        <v>135</v>
      </c>
      <c r="B48" s="12" t="s">
        <v>110</v>
      </c>
      <c r="C48" s="125">
        <v>101.9</v>
      </c>
      <c r="D48" s="25"/>
      <c r="E48" s="2"/>
      <c r="F48" s="2"/>
    </row>
    <row r="49" spans="1:8" ht="17" x14ac:dyDescent="0.2">
      <c r="A49" s="5" t="s">
        <v>136</v>
      </c>
      <c r="B49" s="12" t="s">
        <v>125</v>
      </c>
      <c r="C49" s="125">
        <v>101.9</v>
      </c>
      <c r="D49" s="25"/>
      <c r="E49" s="2"/>
      <c r="F49" s="2"/>
    </row>
    <row r="50" spans="1:8" ht="17" x14ac:dyDescent="0.2">
      <c r="A50" s="5" t="s">
        <v>137</v>
      </c>
      <c r="B50" s="12" t="s">
        <v>109</v>
      </c>
      <c r="C50" s="126">
        <v>102</v>
      </c>
      <c r="D50" s="25"/>
      <c r="E50" s="2"/>
      <c r="F50" s="2"/>
    </row>
    <row r="51" spans="1:8" ht="17" x14ac:dyDescent="0.2">
      <c r="A51" s="5" t="s">
        <v>138</v>
      </c>
      <c r="B51" s="12" t="s">
        <v>108</v>
      </c>
      <c r="C51" s="125">
        <v>102.1</v>
      </c>
      <c r="D51" s="25"/>
      <c r="E51" s="2"/>
      <c r="F51" s="2"/>
    </row>
    <row r="52" spans="1:8" ht="17" x14ac:dyDescent="0.2">
      <c r="A52" s="5" t="s">
        <v>139</v>
      </c>
      <c r="B52" s="12" t="s">
        <v>124</v>
      </c>
      <c r="C52" s="125">
        <v>102.2</v>
      </c>
      <c r="D52" s="25"/>
      <c r="E52" s="2"/>
      <c r="F52" s="2"/>
    </row>
    <row r="53" spans="1:8" ht="17" x14ac:dyDescent="0.2">
      <c r="A53" s="5" t="s">
        <v>140</v>
      </c>
      <c r="B53" s="12" t="s">
        <v>114</v>
      </c>
      <c r="C53" s="125">
        <v>102.3</v>
      </c>
      <c r="D53" s="25"/>
      <c r="E53" s="2"/>
      <c r="F53" s="2"/>
    </row>
    <row r="54" spans="1:8" ht="18" thickBot="1" x14ac:dyDescent="0.25">
      <c r="A54" s="27"/>
      <c r="B54" s="28" t="s">
        <v>79</v>
      </c>
      <c r="C54" s="29">
        <f>AVERAGE(C44:C53)</f>
        <v>101.69</v>
      </c>
      <c r="D54" s="25"/>
      <c r="E54" s="2"/>
      <c r="F54" s="2"/>
    </row>
    <row r="56" spans="1:8" ht="17" x14ac:dyDescent="0.2">
      <c r="A56" s="120" t="s">
        <v>80</v>
      </c>
      <c r="B56" s="244" t="s">
        <v>81</v>
      </c>
      <c r="C56" s="244"/>
      <c r="D56" s="124"/>
      <c r="E56" s="32"/>
      <c r="F56" s="33" t="s">
        <v>82</v>
      </c>
      <c r="G56" s="123"/>
      <c r="H56" s="123"/>
    </row>
    <row r="57" spans="1:8" ht="16" customHeight="1" thickBot="1" x14ac:dyDescent="0.25">
      <c r="A57" s="34" t="s">
        <v>103</v>
      </c>
      <c r="B57" s="35">
        <v>100</v>
      </c>
      <c r="C57" s="36">
        <v>79.756</v>
      </c>
      <c r="D57" s="35"/>
      <c r="E57" s="37"/>
      <c r="F57" s="38">
        <f>B57/C57</f>
        <v>1.2538241636992828</v>
      </c>
      <c r="G57" s="123"/>
      <c r="H57" s="123"/>
    </row>
  </sheetData>
  <mergeCells count="43">
    <mergeCell ref="S19:V19"/>
    <mergeCell ref="S20:V20"/>
    <mergeCell ref="A22:AA22"/>
    <mergeCell ref="S6:V6"/>
    <mergeCell ref="A1:V1"/>
    <mergeCell ref="S2:V2"/>
    <mergeCell ref="S3:V3"/>
    <mergeCell ref="S4:V4"/>
    <mergeCell ref="S5:V5"/>
    <mergeCell ref="S18:V18"/>
    <mergeCell ref="S12:V12"/>
    <mergeCell ref="S13:V13"/>
    <mergeCell ref="S11:V11"/>
    <mergeCell ref="S14:V14"/>
    <mergeCell ref="S15:V15"/>
    <mergeCell ref="S16:V16"/>
    <mergeCell ref="S17:V17"/>
    <mergeCell ref="S9:V9"/>
    <mergeCell ref="S8:V8"/>
    <mergeCell ref="S7:V7"/>
    <mergeCell ref="S10:V10"/>
    <mergeCell ref="Y23:AA23"/>
    <mergeCell ref="Y24:AA24"/>
    <mergeCell ref="Y37:AA37"/>
    <mergeCell ref="Y26:AA26"/>
    <mergeCell ref="Y27:AA27"/>
    <mergeCell ref="Y28:AA28"/>
    <mergeCell ref="Y29:AA29"/>
    <mergeCell ref="Y30:AA30"/>
    <mergeCell ref="Y31:AA31"/>
    <mergeCell ref="Y32:AA32"/>
    <mergeCell ref="Y33:AA33"/>
    <mergeCell ref="Y34:AA34"/>
    <mergeCell ref="Y35:AA35"/>
    <mergeCell ref="Y36:AA36"/>
    <mergeCell ref="Y25:AA25"/>
    <mergeCell ref="B56:C56"/>
    <mergeCell ref="Y38:AA38"/>
    <mergeCell ref="Y39:AA39"/>
    <mergeCell ref="Y40:AA40"/>
    <mergeCell ref="Y41:AA41"/>
    <mergeCell ref="A43:C43"/>
    <mergeCell ref="G44:H44"/>
  </mergeCells>
  <phoneticPr fontId="8" type="noConversion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9"/>
  <sheetViews>
    <sheetView topLeftCell="A2" zoomScale="60" zoomScaleNormal="60" workbookViewId="0">
      <pane xSplit="1" topLeftCell="B1" activePane="topRight" state="frozen"/>
      <selection pane="topRight" activeCell="Y26" sqref="Y26:AA26"/>
    </sheetView>
  </sheetViews>
  <sheetFormatPr baseColWidth="10" defaultColWidth="8.83203125" defaultRowHeight="15" x14ac:dyDescent="0.2"/>
  <cols>
    <col min="1" max="1" width="17.1640625" style="2" customWidth="1"/>
    <col min="2" max="2" width="23.33203125" style="132" customWidth="1"/>
    <col min="3" max="3" width="15.1640625" style="2" customWidth="1"/>
    <col min="4" max="5" width="13" style="3" hidden="1" customWidth="1"/>
    <col min="6" max="6" width="18.1640625" style="3" customWidth="1"/>
    <col min="7" max="7" width="18.1640625" style="2" customWidth="1"/>
    <col min="8" max="9" width="18.1640625" style="2" hidden="1" customWidth="1"/>
    <col min="10" max="10" width="18.1640625" style="2" customWidth="1"/>
    <col min="11" max="11" width="13" style="2" customWidth="1"/>
    <col min="12" max="12" width="13" style="2" hidden="1" customWidth="1"/>
    <col min="13" max="13" width="18.1640625" style="2" hidden="1" customWidth="1"/>
    <col min="14" max="14" width="18.1640625" style="2" customWidth="1"/>
    <col min="15" max="15" width="17.1640625" style="2" bestFit="1" customWidth="1"/>
    <col min="16" max="16" width="13" style="2" hidden="1" customWidth="1"/>
    <col min="17" max="17" width="18.1640625" style="2" hidden="1" customWidth="1"/>
    <col min="18" max="18" width="18.1640625" style="2" customWidth="1"/>
    <col min="19" max="19" width="13" style="2" customWidth="1"/>
    <col min="20" max="20" width="10.33203125" style="2" hidden="1" customWidth="1"/>
    <col min="21" max="21" width="18.1640625" style="2" hidden="1" customWidth="1"/>
    <col min="22" max="22" width="18.1640625" style="2" customWidth="1"/>
    <col min="23" max="23" width="12.6640625" style="2" customWidth="1"/>
    <col min="24" max="24" width="14.83203125" style="2" hidden="1" customWidth="1"/>
    <col min="25" max="25" width="13.6640625" style="2" customWidth="1"/>
    <col min="26" max="26" width="14.1640625" style="2" customWidth="1"/>
    <col min="27" max="27" width="35.83203125" style="2" customWidth="1"/>
    <col min="28" max="28" width="12.33203125" style="2" customWidth="1"/>
    <col min="29" max="29" width="11" style="2" customWidth="1"/>
    <col min="30" max="30" width="10.1640625" style="2" customWidth="1"/>
    <col min="31" max="32" width="8.83203125" style="2"/>
    <col min="33" max="33" width="11" style="2" customWidth="1"/>
    <col min="34" max="34" width="8.83203125" style="2"/>
    <col min="35" max="35" width="11" style="2" customWidth="1"/>
    <col min="36" max="37" width="8.83203125" style="2"/>
    <col min="38" max="38" width="11" style="2" customWidth="1"/>
    <col min="39" max="16384" width="8.83203125" style="2"/>
  </cols>
  <sheetData>
    <row r="1" spans="1:34" ht="28" customHeight="1" x14ac:dyDescent="0.2">
      <c r="A1" s="245" t="s">
        <v>143</v>
      </c>
      <c r="B1" s="246"/>
      <c r="C1" s="246"/>
      <c r="D1" s="246"/>
      <c r="E1" s="246"/>
      <c r="F1" s="246"/>
      <c r="G1" s="246"/>
      <c r="H1" s="246"/>
      <c r="I1" s="246"/>
      <c r="J1" s="246"/>
      <c r="K1" s="247"/>
      <c r="L1" s="134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</row>
    <row r="2" spans="1:34" ht="17" x14ac:dyDescent="0.2">
      <c r="A2" s="5" t="s">
        <v>34</v>
      </c>
      <c r="B2" s="131" t="s">
        <v>35</v>
      </c>
      <c r="C2" s="131" t="s">
        <v>36</v>
      </c>
      <c r="D2" s="16"/>
      <c r="E2" s="16"/>
      <c r="F2" s="131" t="s">
        <v>37</v>
      </c>
      <c r="G2" s="131" t="s">
        <v>40</v>
      </c>
      <c r="H2" s="16"/>
      <c r="I2" s="16"/>
      <c r="J2" s="131" t="s">
        <v>41</v>
      </c>
      <c r="K2" s="130" t="s">
        <v>146</v>
      </c>
      <c r="P2" s="132"/>
      <c r="Q2" s="132"/>
      <c r="R2" s="132"/>
      <c r="S2" s="132"/>
    </row>
    <row r="3" spans="1:34" ht="17" x14ac:dyDescent="0.2">
      <c r="A3" s="182">
        <v>2</v>
      </c>
      <c r="B3" s="183" t="s">
        <v>168</v>
      </c>
      <c r="C3" s="184" t="s">
        <v>169</v>
      </c>
      <c r="D3" s="183"/>
      <c r="E3" s="183"/>
      <c r="F3" s="185">
        <f>AVERAGE(C25,C28)</f>
        <v>101.93474962063733</v>
      </c>
      <c r="G3" s="184">
        <f>C56</f>
        <v>102.92</v>
      </c>
      <c r="H3" s="183"/>
      <c r="I3" s="183"/>
      <c r="J3" s="185" t="s">
        <v>201</v>
      </c>
      <c r="K3" s="186" t="s">
        <v>199</v>
      </c>
      <c r="P3" s="132"/>
      <c r="Q3" s="132"/>
      <c r="R3" s="132"/>
      <c r="S3" s="132"/>
    </row>
    <row r="4" spans="1:34" ht="17" x14ac:dyDescent="0.2">
      <c r="A4" s="182">
        <v>3</v>
      </c>
      <c r="B4" s="183" t="s">
        <v>168</v>
      </c>
      <c r="C4" s="184" t="s">
        <v>170</v>
      </c>
      <c r="D4" s="183"/>
      <c r="E4" s="183"/>
      <c r="F4" s="185">
        <f>AVERAGE(C25,C28)</f>
        <v>101.93474962063733</v>
      </c>
      <c r="G4" s="184">
        <f>C56</f>
        <v>102.92</v>
      </c>
      <c r="H4" s="183"/>
      <c r="I4" s="183"/>
      <c r="J4" s="185" t="s">
        <v>198</v>
      </c>
      <c r="K4" s="186" t="s">
        <v>199</v>
      </c>
      <c r="P4" s="132"/>
      <c r="Q4" s="132"/>
      <c r="R4" s="132"/>
      <c r="S4" s="132"/>
    </row>
    <row r="5" spans="1:34" ht="17" x14ac:dyDescent="0.2">
      <c r="A5" s="182">
        <v>4</v>
      </c>
      <c r="B5" s="183" t="s">
        <v>168</v>
      </c>
      <c r="C5" s="184" t="s">
        <v>171</v>
      </c>
      <c r="D5" s="183"/>
      <c r="E5" s="183"/>
      <c r="F5" s="185">
        <f>AVERAGE(C25,C28)</f>
        <v>101.93474962063733</v>
      </c>
      <c r="G5" s="184">
        <f>C56</f>
        <v>102.92</v>
      </c>
      <c r="H5" s="183"/>
      <c r="I5" s="183"/>
      <c r="J5" s="185" t="s">
        <v>198</v>
      </c>
      <c r="K5" s="186" t="s">
        <v>199</v>
      </c>
      <c r="P5" s="132"/>
      <c r="Q5" s="132"/>
      <c r="R5" s="132"/>
      <c r="S5" s="132"/>
    </row>
    <row r="6" spans="1:34" ht="17" x14ac:dyDescent="0.2">
      <c r="A6" s="182">
        <v>54</v>
      </c>
      <c r="B6" s="183" t="s">
        <v>168</v>
      </c>
      <c r="C6" s="193" t="s">
        <v>172</v>
      </c>
      <c r="D6" s="183"/>
      <c r="E6" s="183"/>
      <c r="F6" s="185">
        <f>AVERAGE(C25,C28)</f>
        <v>101.93474962063733</v>
      </c>
      <c r="G6" s="184">
        <f>C56</f>
        <v>102.92</v>
      </c>
      <c r="H6" s="183"/>
      <c r="I6" s="183"/>
      <c r="J6" s="185" t="s">
        <v>198</v>
      </c>
      <c r="K6" s="186" t="s">
        <v>199</v>
      </c>
      <c r="P6" s="132"/>
      <c r="Q6" s="132"/>
      <c r="R6" s="132"/>
      <c r="S6" s="132"/>
    </row>
    <row r="7" spans="1:34" ht="17" x14ac:dyDescent="0.2">
      <c r="A7" s="164">
        <v>44</v>
      </c>
      <c r="B7" s="165" t="s">
        <v>173</v>
      </c>
      <c r="C7" s="166" t="s">
        <v>195</v>
      </c>
      <c r="D7" s="167"/>
      <c r="E7" s="167"/>
      <c r="F7" s="168">
        <f>AVERAGE(C31,C30)</f>
        <v>102.81877960178416</v>
      </c>
      <c r="G7" s="166">
        <f>C56</f>
        <v>102.92</v>
      </c>
      <c r="H7" s="167"/>
      <c r="I7" s="167"/>
      <c r="J7" s="168" t="s">
        <v>198</v>
      </c>
      <c r="K7" s="169" t="s">
        <v>200</v>
      </c>
      <c r="S7" s="132"/>
    </row>
    <row r="8" spans="1:34" ht="17" x14ac:dyDescent="0.2">
      <c r="A8" s="164">
        <v>55</v>
      </c>
      <c r="B8" s="165" t="s">
        <v>174</v>
      </c>
      <c r="C8" s="166" t="s">
        <v>194</v>
      </c>
      <c r="D8" s="167"/>
      <c r="E8" s="167"/>
      <c r="F8" s="168">
        <f>AVERAGE(C31,C30)</f>
        <v>102.81877960178416</v>
      </c>
      <c r="G8" s="166">
        <f>C56</f>
        <v>102.92</v>
      </c>
      <c r="H8" s="167"/>
      <c r="I8" s="167"/>
      <c r="J8" s="170" t="s">
        <v>198</v>
      </c>
      <c r="K8" s="169" t="s">
        <v>200</v>
      </c>
      <c r="L8" s="132"/>
      <c r="M8" s="132"/>
      <c r="N8" s="132"/>
      <c r="O8" s="132"/>
      <c r="P8" s="132"/>
      <c r="Q8" s="132"/>
      <c r="R8" s="132"/>
      <c r="S8" s="132"/>
    </row>
    <row r="9" spans="1:34" ht="17" x14ac:dyDescent="0.2">
      <c r="A9" s="164">
        <v>66</v>
      </c>
      <c r="B9" s="165" t="s">
        <v>175</v>
      </c>
      <c r="C9" s="166" t="s">
        <v>193</v>
      </c>
      <c r="D9" s="167"/>
      <c r="E9" s="167"/>
      <c r="F9" s="168">
        <f>AVERAGE(C31,C30)</f>
        <v>102.81877960178416</v>
      </c>
      <c r="G9" s="166">
        <f>C56</f>
        <v>102.92</v>
      </c>
      <c r="H9" s="167"/>
      <c r="I9" s="167"/>
      <c r="J9" s="170" t="s">
        <v>198</v>
      </c>
      <c r="K9" s="169" t="s">
        <v>200</v>
      </c>
      <c r="L9" s="132"/>
      <c r="M9" s="132"/>
      <c r="N9" s="132"/>
      <c r="O9" s="132"/>
      <c r="P9" s="132"/>
      <c r="Q9" s="132"/>
      <c r="R9" s="132"/>
      <c r="S9" s="132"/>
    </row>
    <row r="10" spans="1:34" ht="17" x14ac:dyDescent="0.2">
      <c r="A10" s="164">
        <v>88</v>
      </c>
      <c r="B10" s="165" t="s">
        <v>173</v>
      </c>
      <c r="C10" s="166" t="s">
        <v>167</v>
      </c>
      <c r="D10" s="167"/>
      <c r="E10" s="167"/>
      <c r="F10" s="168">
        <f>AVERAGE(C31,C30)</f>
        <v>102.81877960178416</v>
      </c>
      <c r="G10" s="166">
        <f>C56</f>
        <v>102.92</v>
      </c>
      <c r="H10" s="167"/>
      <c r="I10" s="167"/>
      <c r="J10" s="168" t="s">
        <v>198</v>
      </c>
      <c r="K10" s="169" t="s">
        <v>200</v>
      </c>
      <c r="M10" s="139"/>
      <c r="S10" s="132"/>
    </row>
    <row r="11" spans="1:34" ht="17" x14ac:dyDescent="0.2">
      <c r="A11" s="164">
        <v>1</v>
      </c>
      <c r="B11" s="165" t="s">
        <v>176</v>
      </c>
      <c r="C11" s="166" t="s">
        <v>192</v>
      </c>
      <c r="D11" s="167"/>
      <c r="E11" s="167"/>
      <c r="F11" s="168">
        <f>AVERAGE(C36,C33)</f>
        <v>103.3029460002146</v>
      </c>
      <c r="G11" s="166">
        <f>C56</f>
        <v>102.92</v>
      </c>
      <c r="H11" s="167"/>
      <c r="I11" s="167"/>
      <c r="J11" s="168" t="s">
        <v>198</v>
      </c>
      <c r="K11" s="169" t="s">
        <v>200</v>
      </c>
      <c r="L11" s="132"/>
      <c r="M11" s="132"/>
      <c r="N11" s="132"/>
      <c r="O11" s="132"/>
      <c r="P11" s="132"/>
      <c r="Q11" s="132"/>
      <c r="R11" s="132"/>
      <c r="S11" s="132"/>
    </row>
    <row r="12" spans="1:34" ht="17" x14ac:dyDescent="0.2">
      <c r="A12" s="164">
        <v>8</v>
      </c>
      <c r="B12" s="165" t="s">
        <v>177</v>
      </c>
      <c r="C12" s="166" t="s">
        <v>191</v>
      </c>
      <c r="D12" s="167"/>
      <c r="E12" s="167"/>
      <c r="F12" s="168">
        <f>AVERAGE(C36,C33)</f>
        <v>103.3029460002146</v>
      </c>
      <c r="G12" s="166">
        <f>C56</f>
        <v>102.92</v>
      </c>
      <c r="H12" s="167"/>
      <c r="I12" s="167"/>
      <c r="J12" s="168" t="s">
        <v>198</v>
      </c>
      <c r="K12" s="169" t="s">
        <v>200</v>
      </c>
      <c r="S12" s="132"/>
    </row>
    <row r="13" spans="1:34" ht="17" x14ac:dyDescent="0.2">
      <c r="A13" s="164">
        <v>7</v>
      </c>
      <c r="B13" s="165" t="s">
        <v>176</v>
      </c>
      <c r="C13" s="166" t="s">
        <v>190</v>
      </c>
      <c r="D13" s="167"/>
      <c r="E13" s="167"/>
      <c r="F13" s="168">
        <f>AVERAGE(C36,C33)</f>
        <v>103.3029460002146</v>
      </c>
      <c r="G13" s="166">
        <f>C56</f>
        <v>102.92</v>
      </c>
      <c r="H13" s="167"/>
      <c r="I13" s="167"/>
      <c r="J13" s="168" t="s">
        <v>198</v>
      </c>
      <c r="K13" s="169" t="s">
        <v>200</v>
      </c>
      <c r="S13" s="132"/>
    </row>
    <row r="14" spans="1:34" ht="17" x14ac:dyDescent="0.2">
      <c r="A14" s="164">
        <v>9</v>
      </c>
      <c r="B14" s="165" t="s">
        <v>178</v>
      </c>
      <c r="C14" s="166" t="s">
        <v>189</v>
      </c>
      <c r="D14" s="167"/>
      <c r="E14" s="167"/>
      <c r="F14" s="168">
        <f>AVERAGE(C36,C33)</f>
        <v>103.3029460002146</v>
      </c>
      <c r="G14" s="166">
        <f>C56</f>
        <v>102.92</v>
      </c>
      <c r="H14" s="167"/>
      <c r="I14" s="167"/>
      <c r="J14" s="168" t="s">
        <v>198</v>
      </c>
      <c r="K14" s="169" t="s">
        <v>200</v>
      </c>
      <c r="S14" s="132"/>
    </row>
    <row r="15" spans="1:34" ht="17" x14ac:dyDescent="0.2">
      <c r="A15" s="164">
        <v>98</v>
      </c>
      <c r="B15" s="165" t="s">
        <v>202</v>
      </c>
      <c r="C15" s="166" t="s">
        <v>188</v>
      </c>
      <c r="D15" s="167"/>
      <c r="E15" s="167"/>
      <c r="F15" s="168">
        <f>AVERAGE(C39,C38)</f>
        <v>103.15551187136924</v>
      </c>
      <c r="G15" s="166">
        <f>C56</f>
        <v>102.92</v>
      </c>
      <c r="H15" s="167"/>
      <c r="I15" s="167"/>
      <c r="J15" s="168" t="s">
        <v>198</v>
      </c>
      <c r="K15" s="169" t="s">
        <v>200</v>
      </c>
      <c r="S15" s="132"/>
    </row>
    <row r="16" spans="1:34" ht="17" x14ac:dyDescent="0.2">
      <c r="A16" s="164">
        <v>99</v>
      </c>
      <c r="B16" s="165" t="s">
        <v>203</v>
      </c>
      <c r="C16" s="166" t="s">
        <v>187</v>
      </c>
      <c r="D16" s="167"/>
      <c r="E16" s="167"/>
      <c r="F16" s="168">
        <f>AVERAGE(C39,C38)</f>
        <v>103.15551187136924</v>
      </c>
      <c r="G16" s="166">
        <f>C56</f>
        <v>102.92</v>
      </c>
      <c r="H16" s="167"/>
      <c r="I16" s="167"/>
      <c r="J16" s="168" t="s">
        <v>198</v>
      </c>
      <c r="K16" s="169" t="s">
        <v>200</v>
      </c>
      <c r="S16" s="132"/>
    </row>
    <row r="17" spans="1:33" ht="17" x14ac:dyDescent="0.2">
      <c r="A17" s="164">
        <v>5</v>
      </c>
      <c r="B17" s="165" t="s">
        <v>203</v>
      </c>
      <c r="C17" s="166" t="s">
        <v>186</v>
      </c>
      <c r="D17" s="167"/>
      <c r="E17" s="167"/>
      <c r="F17" s="168">
        <f>AVERAGE(C39,C38)</f>
        <v>103.15551187136924</v>
      </c>
      <c r="G17" s="166">
        <f>C56</f>
        <v>102.92</v>
      </c>
      <c r="H17" s="167"/>
      <c r="I17" s="167"/>
      <c r="J17" s="168" t="s">
        <v>198</v>
      </c>
      <c r="K17" s="169" t="s">
        <v>200</v>
      </c>
      <c r="S17" s="132"/>
    </row>
    <row r="18" spans="1:33" ht="17" x14ac:dyDescent="0.2">
      <c r="A18" s="164">
        <v>11</v>
      </c>
      <c r="B18" s="165" t="s">
        <v>179</v>
      </c>
      <c r="C18" s="166" t="s">
        <v>185</v>
      </c>
      <c r="D18" s="167"/>
      <c r="E18" s="167"/>
      <c r="F18" s="168">
        <f>AVERAGE(C41,C40)</f>
        <v>105.06247988228262</v>
      </c>
      <c r="G18" s="166">
        <f>C56</f>
        <v>102.92</v>
      </c>
      <c r="H18" s="167"/>
      <c r="I18" s="167"/>
      <c r="J18" s="168" t="s">
        <v>198</v>
      </c>
      <c r="K18" s="169" t="s">
        <v>200</v>
      </c>
      <c r="S18" s="132"/>
    </row>
    <row r="19" spans="1:33" ht="17" x14ac:dyDescent="0.2">
      <c r="A19" s="164">
        <v>22</v>
      </c>
      <c r="B19" s="165" t="s">
        <v>179</v>
      </c>
      <c r="C19" s="166" t="s">
        <v>184</v>
      </c>
      <c r="D19" s="167"/>
      <c r="E19" s="167"/>
      <c r="F19" s="168">
        <f>AVERAGE(C41,C40)</f>
        <v>105.06247988228262</v>
      </c>
      <c r="G19" s="166">
        <f>C56</f>
        <v>102.92</v>
      </c>
      <c r="H19" s="167"/>
      <c r="I19" s="167"/>
      <c r="J19" s="168" t="s">
        <v>198</v>
      </c>
      <c r="K19" s="169" t="s">
        <v>200</v>
      </c>
      <c r="S19" s="132"/>
    </row>
    <row r="20" spans="1:33" ht="17" x14ac:dyDescent="0.2">
      <c r="A20" s="164">
        <v>26</v>
      </c>
      <c r="B20" s="171" t="s">
        <v>180</v>
      </c>
      <c r="C20" s="172" t="s">
        <v>183</v>
      </c>
      <c r="D20" s="173"/>
      <c r="E20" s="173"/>
      <c r="F20" s="174">
        <f>AVERAGE(C41,C40)</f>
        <v>105.06247988228262</v>
      </c>
      <c r="G20" s="172">
        <f>C56</f>
        <v>102.92</v>
      </c>
      <c r="H20" s="173"/>
      <c r="I20" s="173"/>
      <c r="J20" s="174" t="s">
        <v>198</v>
      </c>
      <c r="K20" s="175" t="s">
        <v>200</v>
      </c>
      <c r="S20" s="133"/>
    </row>
    <row r="21" spans="1:33" ht="18" thickBot="1" x14ac:dyDescent="0.25">
      <c r="A21" s="176">
        <v>59</v>
      </c>
      <c r="B21" s="177" t="s">
        <v>181</v>
      </c>
      <c r="C21" s="178" t="s">
        <v>182</v>
      </c>
      <c r="D21" s="179"/>
      <c r="E21" s="179"/>
      <c r="F21" s="180">
        <v>107.3</v>
      </c>
      <c r="G21" s="178">
        <f>C56</f>
        <v>102.92</v>
      </c>
      <c r="H21" s="179"/>
      <c r="I21" s="179"/>
      <c r="J21" s="180" t="s">
        <v>198</v>
      </c>
      <c r="K21" s="181" t="s">
        <v>200</v>
      </c>
      <c r="S21" s="132"/>
    </row>
    <row r="22" spans="1:33" ht="16" thickBot="1" x14ac:dyDescent="0.25">
      <c r="A22" s="132"/>
      <c r="C22" s="3"/>
      <c r="F22" s="132"/>
      <c r="G22" s="132"/>
      <c r="H22" s="132"/>
      <c r="I22" s="132"/>
      <c r="J22" s="132"/>
      <c r="K22" s="132"/>
      <c r="L22" s="132"/>
      <c r="M22" s="132"/>
      <c r="N22" s="132"/>
      <c r="P22" s="132"/>
      <c r="Q22" s="132"/>
      <c r="T22" s="132"/>
      <c r="U22" s="132"/>
      <c r="AE22" s="132"/>
    </row>
    <row r="23" spans="1:33" s="132" customFormat="1" ht="28" customHeight="1" x14ac:dyDescent="0.15">
      <c r="A23" s="227" t="s">
        <v>144</v>
      </c>
      <c r="B23" s="228"/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  <c r="AA23" s="229"/>
    </row>
    <row r="24" spans="1:33" ht="17" x14ac:dyDescent="0.25">
      <c r="A24" s="5" t="s">
        <v>34</v>
      </c>
      <c r="B24" s="12" t="s">
        <v>69</v>
      </c>
      <c r="C24" s="15" t="s">
        <v>70</v>
      </c>
      <c r="D24" s="16"/>
      <c r="E24" s="16"/>
      <c r="F24" s="131" t="s">
        <v>71</v>
      </c>
      <c r="G24" s="15" t="s">
        <v>72</v>
      </c>
      <c r="H24" s="16"/>
      <c r="I24" s="16"/>
      <c r="J24" s="131" t="s">
        <v>73</v>
      </c>
      <c r="K24" s="15" t="s">
        <v>72</v>
      </c>
      <c r="L24" s="16"/>
      <c r="M24" s="16"/>
      <c r="N24" s="131" t="s">
        <v>74</v>
      </c>
      <c r="O24" s="15" t="s">
        <v>72</v>
      </c>
      <c r="P24" s="16"/>
      <c r="Q24" s="16"/>
      <c r="R24" s="131" t="s">
        <v>75</v>
      </c>
      <c r="S24" s="15" t="s">
        <v>72</v>
      </c>
      <c r="T24" s="16"/>
      <c r="U24" s="16"/>
      <c r="V24" s="131" t="s">
        <v>76</v>
      </c>
      <c r="W24" s="15" t="s">
        <v>72</v>
      </c>
      <c r="X24" s="49"/>
      <c r="Y24" s="237" t="s">
        <v>44</v>
      </c>
      <c r="Z24" s="237"/>
      <c r="AA24" s="238"/>
      <c r="AE24" s="132"/>
    </row>
    <row r="25" spans="1:33" ht="17" x14ac:dyDescent="0.2">
      <c r="A25" s="8">
        <v>2</v>
      </c>
      <c r="B25" s="12" t="s">
        <v>147</v>
      </c>
      <c r="C25" s="17">
        <f>G25*0.5+K25*0.125+O25*0.125+S25*0.125+W25*0.125</f>
        <v>101.78760288775464</v>
      </c>
      <c r="D25" s="18">
        <v>60</v>
      </c>
      <c r="E25" s="18">
        <v>5.431</v>
      </c>
      <c r="F25" s="19">
        <f>D25+E25</f>
        <v>65.430999999999997</v>
      </c>
      <c r="G25" s="20">
        <f>F25*X25</f>
        <v>100.29122790883034</v>
      </c>
      <c r="H25" s="18">
        <v>60</v>
      </c>
      <c r="I25" s="43">
        <v>8.16</v>
      </c>
      <c r="J25" s="44">
        <f>H25+I25</f>
        <v>68.16</v>
      </c>
      <c r="K25" s="17">
        <f>J25*X25</f>
        <v>104.47418034671449</v>
      </c>
      <c r="L25" s="18">
        <v>60</v>
      </c>
      <c r="M25" s="43">
        <v>8.3290000000000006</v>
      </c>
      <c r="N25" s="45">
        <f>L25+M25</f>
        <v>68.329000000000008</v>
      </c>
      <c r="O25" s="17">
        <f>N25*X25</f>
        <v>104.73321990772675</v>
      </c>
      <c r="P25" s="18">
        <v>60</v>
      </c>
      <c r="Q25" s="43">
        <v>6.4450000000000003</v>
      </c>
      <c r="R25" s="44">
        <f>P25+Q25</f>
        <v>66.444999999999993</v>
      </c>
      <c r="S25" s="50">
        <f>R25*X25</f>
        <v>101.84546527490382</v>
      </c>
      <c r="T25" s="18">
        <v>60</v>
      </c>
      <c r="U25" s="47">
        <v>6.6</v>
      </c>
      <c r="V25" s="51">
        <f>T25+U25</f>
        <v>66.599999999999994</v>
      </c>
      <c r="W25" s="50">
        <f>V25*X25</f>
        <v>102.08304593737067</v>
      </c>
      <c r="X25" s="52">
        <f>F59</f>
        <v>1.5327784675280882</v>
      </c>
      <c r="Y25" s="239"/>
      <c r="Z25" s="239"/>
      <c r="AA25" s="240"/>
      <c r="AE25" s="132"/>
    </row>
    <row r="26" spans="1:33" ht="17" x14ac:dyDescent="0.2">
      <c r="A26" s="8">
        <v>3</v>
      </c>
      <c r="B26" s="12" t="s">
        <v>148</v>
      </c>
      <c r="C26" s="17">
        <f t="shared" ref="C26:C43" si="0">G26*0.5+K26*0.125+O26*0.125+S26*0.125+W26*0.125</f>
        <v>104.01607118223204</v>
      </c>
      <c r="D26" s="18">
        <v>60</v>
      </c>
      <c r="E26" s="18">
        <v>8.2940000000000005</v>
      </c>
      <c r="F26" s="19">
        <f t="shared" ref="F26:F43" si="1">D26+E26</f>
        <v>68.293999999999997</v>
      </c>
      <c r="G26" s="20">
        <f t="shared" ref="G26:G43" si="2">F26*X26</f>
        <v>104.67957266136325</v>
      </c>
      <c r="H26" s="18">
        <v>60</v>
      </c>
      <c r="I26" s="43">
        <v>8.2769999999999992</v>
      </c>
      <c r="J26" s="44">
        <f t="shared" ref="J26:J43" si="3">H26+I26</f>
        <v>68.277000000000001</v>
      </c>
      <c r="K26" s="17">
        <f t="shared" ref="K26:K40" si="4">J26*X26</f>
        <v>104.65351542741529</v>
      </c>
      <c r="L26" s="18">
        <v>60</v>
      </c>
      <c r="M26" s="43">
        <v>8.391</v>
      </c>
      <c r="N26" s="45">
        <f t="shared" ref="N26:N43" si="5">L26+M26</f>
        <v>68.391000000000005</v>
      </c>
      <c r="O26" s="17">
        <f t="shared" ref="O26:O43" si="6">N26*X26</f>
        <v>104.82825217271349</v>
      </c>
      <c r="P26" s="18">
        <v>60</v>
      </c>
      <c r="Q26" s="43">
        <v>6.4450000000000003</v>
      </c>
      <c r="R26" s="127">
        <f t="shared" ref="R26:R43" si="7">P26+Q26</f>
        <v>66.444999999999993</v>
      </c>
      <c r="S26" s="145">
        <f t="shared" ref="S26:S41" si="8">R26*X26</f>
        <v>101.84546527490382</v>
      </c>
      <c r="T26" s="18">
        <v>60</v>
      </c>
      <c r="U26" s="47">
        <v>6.6</v>
      </c>
      <c r="V26" s="144">
        <f t="shared" ref="V26:V43" si="9">T26+U26</f>
        <v>66.599999999999994</v>
      </c>
      <c r="W26" s="145">
        <f t="shared" ref="W26:W41" si="10">V26*X26</f>
        <v>102.08304593737067</v>
      </c>
      <c r="X26" s="52">
        <f>F59</f>
        <v>1.5327784675280882</v>
      </c>
      <c r="Y26" s="239" t="s">
        <v>166</v>
      </c>
      <c r="Z26" s="239"/>
      <c r="AA26" s="240"/>
      <c r="AE26" s="132"/>
    </row>
    <row r="27" spans="1:33" ht="17" x14ac:dyDescent="0.2">
      <c r="A27" s="8">
        <v>4</v>
      </c>
      <c r="B27" s="12" t="s">
        <v>149</v>
      </c>
      <c r="C27" s="17">
        <f t="shared" si="0"/>
        <v>102.44669762879172</v>
      </c>
      <c r="D27" s="18">
        <v>60</v>
      </c>
      <c r="E27" s="18">
        <v>5.7060000000000004</v>
      </c>
      <c r="F27" s="19">
        <f t="shared" si="1"/>
        <v>65.706000000000003</v>
      </c>
      <c r="G27" s="20">
        <f t="shared" si="2"/>
        <v>100.71274198740056</v>
      </c>
      <c r="H27" s="18">
        <v>60</v>
      </c>
      <c r="I27" s="43">
        <v>8.52</v>
      </c>
      <c r="J27" s="44">
        <f t="shared" si="3"/>
        <v>68.52</v>
      </c>
      <c r="K27" s="17">
        <f t="shared" si="4"/>
        <v>105.02598059502459</v>
      </c>
      <c r="L27" s="18">
        <v>60</v>
      </c>
      <c r="M27" s="43">
        <v>9.2360000000000007</v>
      </c>
      <c r="N27" s="45">
        <f t="shared" si="5"/>
        <v>69.236000000000004</v>
      </c>
      <c r="O27" s="17">
        <f t="shared" si="6"/>
        <v>106.12344997777473</v>
      </c>
      <c r="P27" s="18">
        <v>60</v>
      </c>
      <c r="Q27" s="43">
        <v>6.8639999999999999</v>
      </c>
      <c r="R27" s="44">
        <f t="shared" si="7"/>
        <v>66.864000000000004</v>
      </c>
      <c r="S27" s="20">
        <f t="shared" si="8"/>
        <v>102.4876994527981</v>
      </c>
      <c r="T27" s="18">
        <v>60</v>
      </c>
      <c r="U27" s="43">
        <v>7.2539999999999996</v>
      </c>
      <c r="V27" s="51">
        <f t="shared" si="9"/>
        <v>67.254000000000005</v>
      </c>
      <c r="W27" s="20">
        <f t="shared" si="10"/>
        <v>103.08548305513405</v>
      </c>
      <c r="X27" s="52">
        <f>F59</f>
        <v>1.5327784675280882</v>
      </c>
      <c r="Y27" s="241"/>
      <c r="Z27" s="241"/>
      <c r="AA27" s="242"/>
      <c r="AE27" s="132"/>
    </row>
    <row r="28" spans="1:33" ht="15" customHeight="1" x14ac:dyDescent="0.2">
      <c r="A28" s="8">
        <v>54</v>
      </c>
      <c r="B28" s="12" t="s">
        <v>150</v>
      </c>
      <c r="C28" s="17">
        <f t="shared" si="0"/>
        <v>102.08189635352002</v>
      </c>
      <c r="D28" s="18">
        <v>60</v>
      </c>
      <c r="E28" s="18">
        <v>5.7050000000000001</v>
      </c>
      <c r="F28" s="19">
        <f t="shared" si="1"/>
        <v>65.704999999999998</v>
      </c>
      <c r="G28" s="20">
        <f t="shared" si="2"/>
        <v>100.71120920893303</v>
      </c>
      <c r="H28" s="18">
        <v>60</v>
      </c>
      <c r="I28" s="43">
        <v>8.35</v>
      </c>
      <c r="J28" s="44">
        <f t="shared" si="3"/>
        <v>68.349999999999994</v>
      </c>
      <c r="K28" s="17">
        <f t="shared" si="4"/>
        <v>104.76540825554483</v>
      </c>
      <c r="L28" s="18">
        <v>60</v>
      </c>
      <c r="M28" s="43">
        <v>8.4079999999999995</v>
      </c>
      <c r="N28" s="45">
        <f t="shared" si="5"/>
        <v>68.408000000000001</v>
      </c>
      <c r="O28" s="17">
        <f t="shared" si="6"/>
        <v>104.85430940666146</v>
      </c>
      <c r="P28" s="18">
        <v>60</v>
      </c>
      <c r="Q28" s="43">
        <v>6.5170000000000003</v>
      </c>
      <c r="R28" s="44">
        <f t="shared" si="7"/>
        <v>66.516999999999996</v>
      </c>
      <c r="S28" s="20">
        <f t="shared" si="8"/>
        <v>101.95582532456584</v>
      </c>
      <c r="T28" s="18">
        <v>60</v>
      </c>
      <c r="U28" s="43">
        <v>6.6989999999999998</v>
      </c>
      <c r="V28" s="51">
        <f t="shared" si="9"/>
        <v>66.698999999999998</v>
      </c>
      <c r="W28" s="20">
        <f t="shared" si="10"/>
        <v>102.23479100565595</v>
      </c>
      <c r="X28" s="52">
        <f>F59</f>
        <v>1.5327784675280882</v>
      </c>
      <c r="Y28" s="239"/>
      <c r="Z28" s="239"/>
      <c r="AA28" s="240"/>
      <c r="AE28" s="132"/>
    </row>
    <row r="29" spans="1:33" ht="17" x14ac:dyDescent="0.2">
      <c r="A29" s="8">
        <v>44</v>
      </c>
      <c r="B29" s="12" t="s">
        <v>151</v>
      </c>
      <c r="C29" s="17">
        <f t="shared" si="0"/>
        <v>103.77868211707363</v>
      </c>
      <c r="D29" s="18">
        <v>60</v>
      </c>
      <c r="E29" s="18">
        <v>6.7290000000000001</v>
      </c>
      <c r="F29" s="19">
        <f t="shared" si="1"/>
        <v>66.728999999999999</v>
      </c>
      <c r="G29" s="20">
        <f t="shared" si="2"/>
        <v>102.2807743596818</v>
      </c>
      <c r="H29" s="18">
        <v>60</v>
      </c>
      <c r="I29" s="43">
        <v>8.2140000000000004</v>
      </c>
      <c r="J29" s="45">
        <f t="shared" si="3"/>
        <v>68.213999999999999</v>
      </c>
      <c r="K29" s="21">
        <f t="shared" si="4"/>
        <v>104.55695038396101</v>
      </c>
      <c r="L29" s="22">
        <v>60</v>
      </c>
      <c r="M29" s="47">
        <v>8.4260000000000002</v>
      </c>
      <c r="N29" s="45">
        <f t="shared" si="5"/>
        <v>68.426000000000002</v>
      </c>
      <c r="O29" s="21">
        <f t="shared" si="6"/>
        <v>104.88189941907697</v>
      </c>
      <c r="P29" s="22">
        <v>60</v>
      </c>
      <c r="Q29" s="47">
        <v>8.94</v>
      </c>
      <c r="R29" s="44">
        <f t="shared" si="7"/>
        <v>68.94</v>
      </c>
      <c r="S29" s="50">
        <f t="shared" si="8"/>
        <v>105.66974755138639</v>
      </c>
      <c r="T29" s="22">
        <v>60</v>
      </c>
      <c r="U29" s="47">
        <v>9.1539999999999999</v>
      </c>
      <c r="V29" s="51">
        <f t="shared" si="9"/>
        <v>69.153999999999996</v>
      </c>
      <c r="W29" s="50">
        <f t="shared" si="10"/>
        <v>105.99776214343741</v>
      </c>
      <c r="X29" s="52">
        <f>F59</f>
        <v>1.5327784675280882</v>
      </c>
      <c r="Y29" s="239"/>
      <c r="Z29" s="239"/>
      <c r="AA29" s="240"/>
      <c r="AB29" s="53"/>
      <c r="AC29" s="132"/>
      <c r="AD29" s="132"/>
      <c r="AE29" s="132"/>
    </row>
    <row r="30" spans="1:33" ht="17" x14ac:dyDescent="0.2">
      <c r="A30" s="8">
        <v>55</v>
      </c>
      <c r="B30" s="12" t="s">
        <v>152</v>
      </c>
      <c r="C30" s="21">
        <f t="shared" si="0"/>
        <v>103.30294600021459</v>
      </c>
      <c r="D30" s="22">
        <v>60</v>
      </c>
      <c r="E30" s="22">
        <v>6.9329999999999998</v>
      </c>
      <c r="F30" s="19">
        <f t="shared" si="1"/>
        <v>66.932999999999993</v>
      </c>
      <c r="G30" s="20">
        <f t="shared" si="2"/>
        <v>102.59346116705751</v>
      </c>
      <c r="H30" s="18">
        <v>60</v>
      </c>
      <c r="I30" s="43">
        <v>8.0239999999999991</v>
      </c>
      <c r="J30" s="45">
        <f t="shared" si="3"/>
        <v>68.024000000000001</v>
      </c>
      <c r="K30" s="21">
        <f t="shared" si="4"/>
        <v>104.26572247513067</v>
      </c>
      <c r="L30" s="22">
        <v>60</v>
      </c>
      <c r="M30" s="47">
        <v>8.2539999999999996</v>
      </c>
      <c r="N30" s="45">
        <f t="shared" si="5"/>
        <v>68.254000000000005</v>
      </c>
      <c r="O30" s="21">
        <f t="shared" si="6"/>
        <v>104.61826152266214</v>
      </c>
      <c r="P30" s="22">
        <v>60</v>
      </c>
      <c r="Q30" s="47">
        <v>7.1520000000000001</v>
      </c>
      <c r="R30" s="44">
        <f t="shared" si="7"/>
        <v>67.152000000000001</v>
      </c>
      <c r="S30" s="50">
        <f t="shared" si="8"/>
        <v>102.92913965144618</v>
      </c>
      <c r="T30" s="22">
        <v>60</v>
      </c>
      <c r="U30" s="47">
        <v>8.0050000000000008</v>
      </c>
      <c r="V30" s="51">
        <f t="shared" si="9"/>
        <v>68.004999999999995</v>
      </c>
      <c r="W30" s="50">
        <f t="shared" si="10"/>
        <v>104.23659968424764</v>
      </c>
      <c r="X30" s="52">
        <f>F59</f>
        <v>1.5327784675280882</v>
      </c>
      <c r="Y30" s="239"/>
      <c r="Z30" s="239"/>
      <c r="AA30" s="240"/>
      <c r="AB30" s="53"/>
      <c r="AC30" s="132"/>
      <c r="AD30" s="132"/>
      <c r="AE30" s="132"/>
    </row>
    <row r="31" spans="1:33" ht="17" x14ac:dyDescent="0.2">
      <c r="A31" s="8">
        <v>66</v>
      </c>
      <c r="B31" s="12" t="s">
        <v>153</v>
      </c>
      <c r="C31" s="17">
        <f t="shared" si="0"/>
        <v>102.33461320335373</v>
      </c>
      <c r="D31" s="18">
        <v>60</v>
      </c>
      <c r="E31" s="18">
        <v>5.8769999999999998</v>
      </c>
      <c r="F31" s="19">
        <f t="shared" si="1"/>
        <v>65.876999999999995</v>
      </c>
      <c r="G31" s="20">
        <f t="shared" si="2"/>
        <v>100.97484710534786</v>
      </c>
      <c r="H31" s="18">
        <v>60</v>
      </c>
      <c r="I31" s="43">
        <v>7.9809999999999999</v>
      </c>
      <c r="J31" s="45">
        <f t="shared" si="3"/>
        <v>67.980999999999995</v>
      </c>
      <c r="K31" s="21">
        <f t="shared" si="4"/>
        <v>104.19981300102695</v>
      </c>
      <c r="L31" s="22">
        <v>60</v>
      </c>
      <c r="M31" s="47">
        <v>8.0489999999999995</v>
      </c>
      <c r="N31" s="45">
        <f t="shared" si="5"/>
        <v>68.049000000000007</v>
      </c>
      <c r="O31" s="21">
        <f t="shared" si="6"/>
        <v>104.30404193681889</v>
      </c>
      <c r="P31" s="22">
        <v>60</v>
      </c>
      <c r="Q31" s="47">
        <v>7.2809999999999997</v>
      </c>
      <c r="R31" s="44">
        <f t="shared" si="7"/>
        <v>67.281000000000006</v>
      </c>
      <c r="S31" s="50">
        <f t="shared" si="8"/>
        <v>103.12686807375731</v>
      </c>
      <c r="T31" s="22">
        <v>60</v>
      </c>
      <c r="U31" s="47">
        <v>7.2939999999999996</v>
      </c>
      <c r="V31" s="51">
        <f t="shared" si="9"/>
        <v>67.293999999999997</v>
      </c>
      <c r="W31" s="50">
        <f t="shared" si="10"/>
        <v>103.14679419383516</v>
      </c>
      <c r="X31" s="52">
        <f>F59</f>
        <v>1.5327784675280882</v>
      </c>
      <c r="Y31" s="239"/>
      <c r="Z31" s="239"/>
      <c r="AA31" s="240"/>
      <c r="AB31" s="54"/>
      <c r="AC31" s="53"/>
      <c r="AD31" s="53"/>
      <c r="AE31" s="132"/>
      <c r="AF31" s="132"/>
      <c r="AG31" s="132"/>
    </row>
    <row r="32" spans="1:33" ht="14" customHeight="1" x14ac:dyDescent="0.2">
      <c r="A32" s="8">
        <v>88</v>
      </c>
      <c r="B32" s="12" t="s">
        <v>154</v>
      </c>
      <c r="C32" s="21">
        <f t="shared" si="0"/>
        <v>104.9834459925507</v>
      </c>
      <c r="D32" s="22">
        <v>60</v>
      </c>
      <c r="E32" s="18">
        <v>5.2409999999999997</v>
      </c>
      <c r="F32" s="19">
        <f t="shared" si="1"/>
        <v>65.241</v>
      </c>
      <c r="G32" s="20">
        <f t="shared" si="2"/>
        <v>100</v>
      </c>
      <c r="H32" s="18">
        <v>60</v>
      </c>
      <c r="I32" s="43">
        <v>7.6310000000000002</v>
      </c>
      <c r="J32" s="45">
        <f t="shared" si="3"/>
        <v>67.631</v>
      </c>
      <c r="K32" s="21">
        <f t="shared" si="4"/>
        <v>103.66334053739213</v>
      </c>
      <c r="L32" s="22">
        <v>60</v>
      </c>
      <c r="M32" s="47">
        <v>7.9829999999999997</v>
      </c>
      <c r="N32" s="45">
        <f t="shared" si="5"/>
        <v>67.983000000000004</v>
      </c>
      <c r="O32" s="21">
        <f t="shared" si="6"/>
        <v>104.20287855796202</v>
      </c>
      <c r="P32" s="18">
        <v>60</v>
      </c>
      <c r="Q32" s="43">
        <v>15.208</v>
      </c>
      <c r="R32" s="44">
        <f t="shared" si="7"/>
        <v>75.207999999999998</v>
      </c>
      <c r="S32" s="50">
        <f t="shared" si="8"/>
        <v>115.27720298585245</v>
      </c>
      <c r="T32" s="22">
        <v>60</v>
      </c>
      <c r="U32" s="47">
        <v>16.152000000000001</v>
      </c>
      <c r="V32" s="51">
        <f t="shared" si="9"/>
        <v>76.152000000000001</v>
      </c>
      <c r="W32" s="50">
        <f t="shared" si="10"/>
        <v>116.72414585919897</v>
      </c>
      <c r="X32" s="52">
        <f>F59</f>
        <v>1.5327784675280882</v>
      </c>
      <c r="Y32" s="239"/>
      <c r="Z32" s="239"/>
      <c r="AA32" s="240"/>
      <c r="AB32" s="54"/>
      <c r="AC32" s="53"/>
      <c r="AD32" s="53"/>
      <c r="AE32" s="132"/>
      <c r="AF32" s="132"/>
      <c r="AG32" s="132"/>
    </row>
    <row r="33" spans="1:31" ht="17" x14ac:dyDescent="0.2">
      <c r="A33" s="8">
        <v>1</v>
      </c>
      <c r="B33" s="12" t="s">
        <v>155</v>
      </c>
      <c r="C33" s="17">
        <f t="shared" si="0"/>
        <v>103.69265492558361</v>
      </c>
      <c r="D33" s="18">
        <v>60</v>
      </c>
      <c r="E33" s="18">
        <v>6.8239999999999998</v>
      </c>
      <c r="F33" s="19">
        <f t="shared" si="1"/>
        <v>66.823999999999998</v>
      </c>
      <c r="G33" s="20">
        <f t="shared" si="2"/>
        <v>102.42638831409697</v>
      </c>
      <c r="H33" s="18">
        <v>60</v>
      </c>
      <c r="I33" s="43">
        <v>7.93</v>
      </c>
      <c r="J33" s="45">
        <f t="shared" si="3"/>
        <v>67.930000000000007</v>
      </c>
      <c r="K33" s="21">
        <f t="shared" si="4"/>
        <v>104.12164129918304</v>
      </c>
      <c r="L33" s="22">
        <v>60</v>
      </c>
      <c r="M33" s="47">
        <v>8.0660000000000007</v>
      </c>
      <c r="N33" s="45">
        <f t="shared" si="5"/>
        <v>68.066000000000003</v>
      </c>
      <c r="O33" s="21">
        <f t="shared" si="6"/>
        <v>104.33009917076686</v>
      </c>
      <c r="P33" s="18">
        <v>60</v>
      </c>
      <c r="Q33" s="43">
        <v>8.7059999999999995</v>
      </c>
      <c r="R33" s="44">
        <f t="shared" si="7"/>
        <v>68.706000000000003</v>
      </c>
      <c r="S33" s="20">
        <f t="shared" si="8"/>
        <v>105.31107738998483</v>
      </c>
      <c r="T33" s="18">
        <v>60</v>
      </c>
      <c r="U33" s="43">
        <v>9.2029999999999994</v>
      </c>
      <c r="V33" s="51">
        <f t="shared" si="9"/>
        <v>69.203000000000003</v>
      </c>
      <c r="W33" s="20">
        <f t="shared" si="10"/>
        <v>106.0728682883463</v>
      </c>
      <c r="X33" s="52">
        <f>F59</f>
        <v>1.5327784675280882</v>
      </c>
      <c r="Y33" s="241"/>
      <c r="Z33" s="241"/>
      <c r="AA33" s="242"/>
    </row>
    <row r="34" spans="1:31" ht="17" x14ac:dyDescent="0.2">
      <c r="A34" s="8">
        <v>8</v>
      </c>
      <c r="B34" s="12" t="s">
        <v>156</v>
      </c>
      <c r="C34" s="17">
        <f t="shared" si="0"/>
        <v>104.09596725985193</v>
      </c>
      <c r="D34" s="18">
        <v>60</v>
      </c>
      <c r="E34" s="18">
        <v>7.3079999999999998</v>
      </c>
      <c r="F34" s="19">
        <f t="shared" si="1"/>
        <v>67.307999999999993</v>
      </c>
      <c r="G34" s="20">
        <f t="shared" si="2"/>
        <v>103.16825309238055</v>
      </c>
      <c r="H34" s="18">
        <v>60</v>
      </c>
      <c r="I34" s="43">
        <v>8.26</v>
      </c>
      <c r="J34" s="45">
        <f t="shared" si="3"/>
        <v>68.260000000000005</v>
      </c>
      <c r="K34" s="21">
        <f t="shared" si="4"/>
        <v>104.62745819346731</v>
      </c>
      <c r="L34" s="22">
        <v>60</v>
      </c>
      <c r="M34" s="47">
        <v>8.3930000000000007</v>
      </c>
      <c r="N34" s="45">
        <f t="shared" si="5"/>
        <v>68.393000000000001</v>
      </c>
      <c r="O34" s="21">
        <f t="shared" si="6"/>
        <v>104.83131772964853</v>
      </c>
      <c r="P34" s="18">
        <v>60</v>
      </c>
      <c r="Q34" s="43">
        <v>8.4640000000000004</v>
      </c>
      <c r="R34" s="44">
        <f t="shared" si="7"/>
        <v>68.463999999999999</v>
      </c>
      <c r="S34" s="20">
        <f t="shared" si="8"/>
        <v>104.94014500084303</v>
      </c>
      <c r="T34" s="18">
        <v>60</v>
      </c>
      <c r="U34" s="43">
        <v>8.9570000000000007</v>
      </c>
      <c r="V34" s="51">
        <f t="shared" si="9"/>
        <v>68.956999999999994</v>
      </c>
      <c r="W34" s="20">
        <f t="shared" si="10"/>
        <v>105.69580478533437</v>
      </c>
      <c r="X34" s="52">
        <f>F59</f>
        <v>1.5327784675280882</v>
      </c>
      <c r="Y34" s="241"/>
      <c r="Z34" s="241"/>
      <c r="AA34" s="242"/>
    </row>
    <row r="35" spans="1:31" ht="17" x14ac:dyDescent="0.2">
      <c r="A35" s="8">
        <v>7</v>
      </c>
      <c r="B35" s="12" t="s">
        <v>157</v>
      </c>
      <c r="C35" s="17">
        <f t="shared" si="0"/>
        <v>103.80397296178785</v>
      </c>
      <c r="D35" s="18">
        <v>60</v>
      </c>
      <c r="E35" s="18">
        <v>6.8979999999999997</v>
      </c>
      <c r="F35" s="19">
        <f t="shared" si="1"/>
        <v>66.897999999999996</v>
      </c>
      <c r="G35" s="20">
        <f t="shared" si="2"/>
        <v>102.53981392069404</v>
      </c>
      <c r="H35" s="18">
        <v>60</v>
      </c>
      <c r="I35" s="43">
        <v>8.4960000000000004</v>
      </c>
      <c r="J35" s="45">
        <f t="shared" si="3"/>
        <v>68.495999999999995</v>
      </c>
      <c r="K35" s="21">
        <f t="shared" si="4"/>
        <v>104.98919391180392</v>
      </c>
      <c r="L35" s="22">
        <v>60</v>
      </c>
      <c r="M35" s="47">
        <v>8.5039999999999996</v>
      </c>
      <c r="N35" s="45">
        <f t="shared" si="5"/>
        <v>68.504000000000005</v>
      </c>
      <c r="O35" s="21">
        <f t="shared" si="6"/>
        <v>105.00145613954416</v>
      </c>
      <c r="P35" s="18">
        <v>60</v>
      </c>
      <c r="Q35" s="43">
        <v>8.3149999999999995</v>
      </c>
      <c r="R35" s="44">
        <f t="shared" si="7"/>
        <v>68.314999999999998</v>
      </c>
      <c r="S35" s="20">
        <f t="shared" si="8"/>
        <v>104.71176100918134</v>
      </c>
      <c r="T35" s="18">
        <v>60</v>
      </c>
      <c r="U35" s="43">
        <v>8.875</v>
      </c>
      <c r="V35" s="51">
        <f t="shared" si="9"/>
        <v>68.875</v>
      </c>
      <c r="W35" s="20">
        <f t="shared" si="10"/>
        <v>105.57011695099708</v>
      </c>
      <c r="X35" s="52">
        <f>F59</f>
        <v>1.5327784675280882</v>
      </c>
      <c r="Y35" s="239"/>
      <c r="Z35" s="239"/>
      <c r="AA35" s="240"/>
    </row>
    <row r="36" spans="1:31" ht="17" x14ac:dyDescent="0.2">
      <c r="A36" s="8">
        <v>9</v>
      </c>
      <c r="B36" s="12" t="s">
        <v>158</v>
      </c>
      <c r="C36" s="17">
        <f t="shared" si="0"/>
        <v>102.91323707484558</v>
      </c>
      <c r="D36" s="18">
        <v>60</v>
      </c>
      <c r="E36" s="18">
        <v>5.74</v>
      </c>
      <c r="F36" s="19">
        <f t="shared" si="1"/>
        <v>65.739999999999995</v>
      </c>
      <c r="G36" s="20">
        <f t="shared" si="2"/>
        <v>100.76485645529651</v>
      </c>
      <c r="H36" s="18">
        <v>60</v>
      </c>
      <c r="I36" s="43">
        <v>8.4540000000000006</v>
      </c>
      <c r="J36" s="45">
        <f t="shared" si="3"/>
        <v>68.454000000000008</v>
      </c>
      <c r="K36" s="21">
        <f t="shared" si="4"/>
        <v>104.92481721616777</v>
      </c>
      <c r="L36" s="22">
        <v>60</v>
      </c>
      <c r="M36" s="47">
        <v>8.8469999999999995</v>
      </c>
      <c r="N36" s="45">
        <f t="shared" si="5"/>
        <v>68.846999999999994</v>
      </c>
      <c r="O36" s="21">
        <f t="shared" si="6"/>
        <v>105.52719915390628</v>
      </c>
      <c r="P36" s="18">
        <v>60</v>
      </c>
      <c r="Q36" s="43">
        <v>8.1419999999999995</v>
      </c>
      <c r="R36" s="44">
        <f t="shared" si="7"/>
        <v>68.141999999999996</v>
      </c>
      <c r="S36" s="20">
        <f t="shared" si="8"/>
        <v>104.44659033429897</v>
      </c>
      <c r="T36" s="18">
        <v>60</v>
      </c>
      <c r="U36" s="43">
        <v>8.73</v>
      </c>
      <c r="V36" s="51">
        <f t="shared" si="9"/>
        <v>68.73</v>
      </c>
      <c r="W36" s="20">
        <f t="shared" si="10"/>
        <v>105.34786407320551</v>
      </c>
      <c r="X36" s="52">
        <f>F59</f>
        <v>1.5327784675280882</v>
      </c>
      <c r="Y36" s="239"/>
      <c r="Z36" s="239"/>
      <c r="AA36" s="240"/>
      <c r="AB36" s="55"/>
      <c r="AC36" s="55"/>
      <c r="AD36" s="55"/>
      <c r="AE36" s="132"/>
    </row>
    <row r="37" spans="1:31" ht="17" x14ac:dyDescent="0.2">
      <c r="A37" s="8">
        <v>98</v>
      </c>
      <c r="B37" s="12" t="s">
        <v>159</v>
      </c>
      <c r="C37" s="17">
        <f t="shared" si="0"/>
        <v>104.57381094710381</v>
      </c>
      <c r="D37" s="18">
        <v>60</v>
      </c>
      <c r="E37" s="18">
        <v>7.2309999999999999</v>
      </c>
      <c r="F37" s="19">
        <f t="shared" si="1"/>
        <v>67.230999999999995</v>
      </c>
      <c r="G37" s="20">
        <f t="shared" si="2"/>
        <v>103.05022915038089</v>
      </c>
      <c r="H37" s="18">
        <v>60</v>
      </c>
      <c r="I37" s="43">
        <v>8.3919999999999995</v>
      </c>
      <c r="J37" s="45">
        <f t="shared" si="3"/>
        <v>68.391999999999996</v>
      </c>
      <c r="K37" s="21">
        <f t="shared" si="4"/>
        <v>104.829784951181</v>
      </c>
      <c r="L37" s="22">
        <v>60</v>
      </c>
      <c r="M37" s="47">
        <v>8.5009999999999994</v>
      </c>
      <c r="N37" s="45">
        <f t="shared" si="5"/>
        <v>68.501000000000005</v>
      </c>
      <c r="O37" s="21">
        <f t="shared" si="6"/>
        <v>104.99685780414158</v>
      </c>
      <c r="P37" s="18">
        <v>60</v>
      </c>
      <c r="Q37" s="43">
        <v>8.3369999999999997</v>
      </c>
      <c r="R37" s="44">
        <f t="shared" si="7"/>
        <v>68.337000000000003</v>
      </c>
      <c r="S37" s="20">
        <f t="shared" si="8"/>
        <v>104.74548213546697</v>
      </c>
      <c r="T37" s="18">
        <v>60</v>
      </c>
      <c r="U37" s="43">
        <v>11.646000000000001</v>
      </c>
      <c r="V37" s="51">
        <f t="shared" si="9"/>
        <v>71.646000000000001</v>
      </c>
      <c r="W37" s="20">
        <f t="shared" si="10"/>
        <v>109.81744608451741</v>
      </c>
      <c r="X37" s="52">
        <f>F59</f>
        <v>1.5327784675280882</v>
      </c>
      <c r="Y37" s="239"/>
      <c r="Z37" s="239"/>
      <c r="AA37" s="240"/>
      <c r="AE37" s="132"/>
    </row>
    <row r="38" spans="1:31" ht="17" x14ac:dyDescent="0.2">
      <c r="A38" s="8">
        <v>99</v>
      </c>
      <c r="B38" s="12" t="s">
        <v>160</v>
      </c>
      <c r="C38" s="17">
        <f t="shared" si="0"/>
        <v>103.23876090188686</v>
      </c>
      <c r="D38" s="18">
        <v>60</v>
      </c>
      <c r="E38" s="18">
        <v>6.4909999999999997</v>
      </c>
      <c r="F38" s="19">
        <f t="shared" si="1"/>
        <v>66.491</v>
      </c>
      <c r="G38" s="20">
        <f t="shared" si="2"/>
        <v>101.91597308441011</v>
      </c>
      <c r="H38" s="18">
        <v>60</v>
      </c>
      <c r="I38" s="43">
        <v>7.7030000000000003</v>
      </c>
      <c r="J38" s="45">
        <f t="shared" si="3"/>
        <v>67.703000000000003</v>
      </c>
      <c r="K38" s="21">
        <f t="shared" si="4"/>
        <v>103.77370058705417</v>
      </c>
      <c r="L38" s="22">
        <v>60</v>
      </c>
      <c r="M38" s="47">
        <v>7.8730000000000002</v>
      </c>
      <c r="N38" s="45">
        <f t="shared" si="5"/>
        <v>67.873000000000005</v>
      </c>
      <c r="O38" s="21">
        <f t="shared" si="6"/>
        <v>104.03427292653394</v>
      </c>
      <c r="P38" s="18">
        <v>60</v>
      </c>
      <c r="Q38" s="43">
        <v>8.6329999999999991</v>
      </c>
      <c r="R38" s="44">
        <f t="shared" si="7"/>
        <v>68.632999999999996</v>
      </c>
      <c r="S38" s="20">
        <f t="shared" si="8"/>
        <v>105.19918456185528</v>
      </c>
      <c r="T38" s="18">
        <v>60</v>
      </c>
      <c r="U38" s="43">
        <v>8.6590000000000007</v>
      </c>
      <c r="V38" s="51">
        <f t="shared" si="9"/>
        <v>68.659000000000006</v>
      </c>
      <c r="W38" s="20">
        <f t="shared" si="10"/>
        <v>105.23903680201101</v>
      </c>
      <c r="X38" s="52">
        <f>F59</f>
        <v>1.5327784675280882</v>
      </c>
      <c r="Y38" s="241"/>
      <c r="Z38" s="241"/>
      <c r="AA38" s="242"/>
      <c r="AB38" s="53"/>
      <c r="AC38" s="132"/>
      <c r="AD38" s="132"/>
      <c r="AE38" s="132"/>
    </row>
    <row r="39" spans="1:31" ht="17" x14ac:dyDescent="0.2">
      <c r="A39" s="8">
        <v>5</v>
      </c>
      <c r="B39" s="12" t="s">
        <v>161</v>
      </c>
      <c r="C39" s="17">
        <f t="shared" si="0"/>
        <v>103.07226284085161</v>
      </c>
      <c r="D39" s="18">
        <v>60</v>
      </c>
      <c r="E39" s="18">
        <v>6.3890000000000002</v>
      </c>
      <c r="F39" s="19">
        <f t="shared" si="1"/>
        <v>66.388999999999996</v>
      </c>
      <c r="G39" s="20">
        <f t="shared" si="2"/>
        <v>101.75962968072224</v>
      </c>
      <c r="H39" s="18">
        <v>60</v>
      </c>
      <c r="I39" s="43">
        <v>7.4139999999999997</v>
      </c>
      <c r="J39" s="45">
        <f t="shared" si="3"/>
        <v>67.414000000000001</v>
      </c>
      <c r="K39" s="21">
        <f t="shared" si="4"/>
        <v>103.33072760993853</v>
      </c>
      <c r="L39" s="22">
        <v>60</v>
      </c>
      <c r="M39" s="47">
        <v>7.8689999999999998</v>
      </c>
      <c r="N39" s="45">
        <f t="shared" si="5"/>
        <v>67.869</v>
      </c>
      <c r="O39" s="21">
        <f t="shared" si="6"/>
        <v>104.02814181266382</v>
      </c>
      <c r="P39" s="18">
        <v>60</v>
      </c>
      <c r="Q39" s="43">
        <v>8.3439999999999994</v>
      </c>
      <c r="R39" s="44">
        <f t="shared" si="7"/>
        <v>68.343999999999994</v>
      </c>
      <c r="S39" s="20">
        <f t="shared" si="8"/>
        <v>104.75621158473965</v>
      </c>
      <c r="T39" s="18">
        <v>60</v>
      </c>
      <c r="U39" s="43">
        <v>8.7799999999999994</v>
      </c>
      <c r="V39" s="51">
        <f t="shared" si="9"/>
        <v>68.78</v>
      </c>
      <c r="W39" s="20">
        <f t="shared" si="10"/>
        <v>105.42450299658191</v>
      </c>
      <c r="X39" s="52">
        <f>F59</f>
        <v>1.5327784675280882</v>
      </c>
      <c r="Y39" s="239"/>
      <c r="Z39" s="239"/>
      <c r="AA39" s="240"/>
      <c r="AB39" s="53"/>
      <c r="AC39" s="132"/>
      <c r="AD39" s="132"/>
      <c r="AE39" s="132"/>
    </row>
    <row r="40" spans="1:31" ht="17" x14ac:dyDescent="0.2">
      <c r="A40" s="8">
        <v>11</v>
      </c>
      <c r="B40" s="12" t="s">
        <v>162</v>
      </c>
      <c r="C40" s="17">
        <f t="shared" si="0"/>
        <v>105.17715087138457</v>
      </c>
      <c r="D40" s="18">
        <v>60</v>
      </c>
      <c r="E40" s="18">
        <v>7.39</v>
      </c>
      <c r="F40" s="19">
        <f t="shared" si="1"/>
        <v>67.39</v>
      </c>
      <c r="G40" s="20">
        <f t="shared" si="2"/>
        <v>103.29394092671787</v>
      </c>
      <c r="H40" s="18">
        <v>60</v>
      </c>
      <c r="I40" s="43">
        <v>9.8480000000000008</v>
      </c>
      <c r="J40" s="45">
        <f t="shared" si="3"/>
        <v>69.847999999999999</v>
      </c>
      <c r="K40" s="21">
        <f t="shared" si="4"/>
        <v>107.06151039990191</v>
      </c>
      <c r="L40" s="22">
        <v>60</v>
      </c>
      <c r="M40" s="47">
        <v>10.063000000000001</v>
      </c>
      <c r="N40" s="45">
        <f t="shared" si="5"/>
        <v>70.063000000000002</v>
      </c>
      <c r="O40" s="21">
        <f t="shared" si="6"/>
        <v>107.39105777042045</v>
      </c>
      <c r="P40" s="18">
        <v>60</v>
      </c>
      <c r="Q40" s="43">
        <v>9.6329999999999991</v>
      </c>
      <c r="R40" s="44">
        <f t="shared" si="7"/>
        <v>69.632999999999996</v>
      </c>
      <c r="S40" s="20">
        <f t="shared" si="8"/>
        <v>106.73196302938337</v>
      </c>
      <c r="T40" s="22">
        <v>60</v>
      </c>
      <c r="U40" s="47">
        <v>9.8450000000000006</v>
      </c>
      <c r="V40" s="51">
        <f t="shared" si="9"/>
        <v>69.844999999999999</v>
      </c>
      <c r="W40" s="50">
        <f>V40*X40</f>
        <v>107.05691206449931</v>
      </c>
      <c r="X40" s="52">
        <f>F59</f>
        <v>1.5327784675280882</v>
      </c>
      <c r="Y40" s="241"/>
      <c r="Z40" s="241"/>
      <c r="AA40" s="242"/>
      <c r="AE40" s="132"/>
    </row>
    <row r="41" spans="1:31" ht="17" x14ac:dyDescent="0.2">
      <c r="A41" s="8">
        <v>22</v>
      </c>
      <c r="B41" s="12" t="s">
        <v>163</v>
      </c>
      <c r="C41" s="17">
        <f>G41*0.5+K41*0.125+O41*0.125+S41*0.125+W41*0.125</f>
        <v>104.94780889318066</v>
      </c>
      <c r="D41" s="18">
        <v>60</v>
      </c>
      <c r="E41" s="18">
        <v>8.4969999999999999</v>
      </c>
      <c r="F41" s="19">
        <f t="shared" si="1"/>
        <v>68.497</v>
      </c>
      <c r="G41" s="20">
        <f t="shared" si="2"/>
        <v>104.99072669027146</v>
      </c>
      <c r="H41" s="18">
        <v>60</v>
      </c>
      <c r="I41" s="43">
        <v>9.0719999999999992</v>
      </c>
      <c r="J41" s="45">
        <f t="shared" si="3"/>
        <v>69.072000000000003</v>
      </c>
      <c r="K41" s="21">
        <f>J41*X41</f>
        <v>105.87207430910011</v>
      </c>
      <c r="L41" s="22">
        <v>60</v>
      </c>
      <c r="M41" s="47">
        <v>9.2710000000000008</v>
      </c>
      <c r="N41" s="45">
        <f t="shared" si="5"/>
        <v>69.271000000000001</v>
      </c>
      <c r="O41" s="21">
        <f t="shared" si="6"/>
        <v>106.17709722413819</v>
      </c>
      <c r="P41" s="18">
        <v>60</v>
      </c>
      <c r="Q41" s="43">
        <v>7.5019999999999998</v>
      </c>
      <c r="R41" s="44">
        <f t="shared" si="7"/>
        <v>67.501999999999995</v>
      </c>
      <c r="S41" s="20">
        <f t="shared" si="8"/>
        <v>103.465612115081</v>
      </c>
      <c r="T41" s="18">
        <v>60</v>
      </c>
      <c r="U41" s="43">
        <v>7.9189999999999996</v>
      </c>
      <c r="V41" s="51">
        <f t="shared" si="9"/>
        <v>67.918999999999997</v>
      </c>
      <c r="W41" s="20">
        <f t="shared" si="10"/>
        <v>104.10478073604023</v>
      </c>
      <c r="X41" s="52">
        <f>F59</f>
        <v>1.5327784675280882</v>
      </c>
      <c r="Y41" s="241"/>
      <c r="Z41" s="241"/>
      <c r="AA41" s="242"/>
      <c r="AE41" s="132"/>
    </row>
    <row r="42" spans="1:31" ht="17" x14ac:dyDescent="0.2">
      <c r="A42" s="8">
        <v>26</v>
      </c>
      <c r="B42" s="12" t="s">
        <v>164</v>
      </c>
      <c r="C42" s="138">
        <f>G42*0.5+K42*0.125+O42*0.125+S42*0.125+W42*0.125</f>
        <v>105.81995984120415</v>
      </c>
      <c r="D42" s="18">
        <v>60</v>
      </c>
      <c r="E42" s="18">
        <v>9.4510000000000005</v>
      </c>
      <c r="F42" s="19">
        <f t="shared" ref="F42" si="11">D42+E42</f>
        <v>69.450999999999993</v>
      </c>
      <c r="G42" s="17">
        <f>F42*X42</f>
        <v>106.45299734829324</v>
      </c>
      <c r="H42" s="18">
        <v>60</v>
      </c>
      <c r="I42" s="43">
        <v>8.5429999999999993</v>
      </c>
      <c r="J42" s="45">
        <f t="shared" ref="J42" si="12">H42+I42</f>
        <v>68.543000000000006</v>
      </c>
      <c r="K42" s="21">
        <f>J42*X42</f>
        <v>105.06123449977775</v>
      </c>
      <c r="L42" s="22">
        <v>60</v>
      </c>
      <c r="M42" s="47">
        <v>8.75</v>
      </c>
      <c r="N42" s="45">
        <f t="shared" ref="N42" si="13">L42+M42</f>
        <v>68.75</v>
      </c>
      <c r="O42" s="21">
        <f>N42*X42</f>
        <v>105.37851964255607</v>
      </c>
      <c r="P42" s="18">
        <v>60</v>
      </c>
      <c r="Q42" s="43">
        <v>8.4819999999999993</v>
      </c>
      <c r="R42" s="44">
        <f t="shared" ref="R42" si="14">P42+Q42</f>
        <v>68.481999999999999</v>
      </c>
      <c r="S42" s="20">
        <f>R42*X42</f>
        <v>104.96773501325853</v>
      </c>
      <c r="T42" s="18">
        <v>60</v>
      </c>
      <c r="U42" s="43">
        <v>8.7249999999999996</v>
      </c>
      <c r="V42" s="51">
        <f t="shared" ref="V42" si="15">T42+U42</f>
        <v>68.724999999999994</v>
      </c>
      <c r="W42" s="20">
        <f>V42*X42</f>
        <v>105.34020018086785</v>
      </c>
      <c r="X42" s="52">
        <f>F59</f>
        <v>1.5327784675280882</v>
      </c>
      <c r="Y42" s="250"/>
      <c r="Z42" s="251"/>
      <c r="AA42" s="252"/>
      <c r="AE42" s="133"/>
    </row>
    <row r="43" spans="1:31" ht="18" thickBot="1" x14ac:dyDescent="0.25">
      <c r="A43" s="136">
        <v>59</v>
      </c>
      <c r="B43" s="150" t="s">
        <v>165</v>
      </c>
      <c r="C43" s="151">
        <f t="shared" si="0"/>
        <v>107.30943731702459</v>
      </c>
      <c r="D43" s="152">
        <v>60</v>
      </c>
      <c r="E43" s="152">
        <v>8.3729999999999993</v>
      </c>
      <c r="F43" s="153">
        <f t="shared" si="1"/>
        <v>68.373000000000005</v>
      </c>
      <c r="G43" s="154">
        <f t="shared" si="2"/>
        <v>104.80066216029799</v>
      </c>
      <c r="H43" s="152">
        <v>60</v>
      </c>
      <c r="I43" s="155">
        <v>11.055999999999999</v>
      </c>
      <c r="J43" s="156">
        <f t="shared" si="3"/>
        <v>71.055999999999997</v>
      </c>
      <c r="K43" s="157">
        <f>J43*X43</f>
        <v>108.91310678867583</v>
      </c>
      <c r="L43" s="158">
        <v>60</v>
      </c>
      <c r="M43" s="159">
        <v>11.237</v>
      </c>
      <c r="N43" s="156">
        <f t="shared" si="5"/>
        <v>71.236999999999995</v>
      </c>
      <c r="O43" s="157">
        <f t="shared" si="6"/>
        <v>109.19053969129841</v>
      </c>
      <c r="P43" s="152">
        <v>60</v>
      </c>
      <c r="Q43" s="155">
        <v>11.476000000000001</v>
      </c>
      <c r="R43" s="160">
        <f t="shared" si="7"/>
        <v>71.475999999999999</v>
      </c>
      <c r="S43" s="154">
        <f>R43*X43</f>
        <v>109.55687374503763</v>
      </c>
      <c r="T43" s="152">
        <v>60</v>
      </c>
      <c r="U43" s="155">
        <v>12.817</v>
      </c>
      <c r="V43" s="161">
        <f t="shared" si="9"/>
        <v>72.817000000000007</v>
      </c>
      <c r="W43" s="154">
        <f>V43*X43</f>
        <v>111.61232966999282</v>
      </c>
      <c r="X43" s="162">
        <f>F59</f>
        <v>1.5327784675280882</v>
      </c>
      <c r="Y43" s="248"/>
      <c r="Z43" s="248"/>
      <c r="AA43" s="249"/>
    </row>
    <row r="44" spans="1:31" ht="16" thickBot="1" x14ac:dyDescent="0.25">
      <c r="A44" s="132"/>
      <c r="B44" s="137"/>
      <c r="D44" s="2"/>
      <c r="E44" s="2"/>
      <c r="F44" s="2"/>
      <c r="V44" s="132"/>
      <c r="W44" s="132"/>
      <c r="X44" s="132"/>
      <c r="Y44" s="132"/>
      <c r="Z44" s="132"/>
    </row>
    <row r="45" spans="1:31" ht="28" customHeight="1" x14ac:dyDescent="0.2">
      <c r="A45" s="227" t="s">
        <v>145</v>
      </c>
      <c r="B45" s="228"/>
      <c r="C45" s="229"/>
      <c r="F45" s="2"/>
    </row>
    <row r="46" spans="1:31" ht="17" x14ac:dyDescent="0.2">
      <c r="A46" s="5" t="s">
        <v>131</v>
      </c>
      <c r="B46" s="12" t="s">
        <v>147</v>
      </c>
      <c r="C46" s="125">
        <v>101.8</v>
      </c>
      <c r="D46" s="24"/>
      <c r="E46" s="2"/>
      <c r="F46" s="132"/>
      <c r="G46" s="243"/>
      <c r="H46" s="243"/>
      <c r="I46" s="132"/>
      <c r="K46" s="2" t="s">
        <v>78</v>
      </c>
    </row>
    <row r="47" spans="1:31" ht="17" x14ac:dyDescent="0.2">
      <c r="A47" s="5" t="s">
        <v>132</v>
      </c>
      <c r="B47" s="12" t="s">
        <v>150</v>
      </c>
      <c r="C47" s="125">
        <v>102.1</v>
      </c>
      <c r="D47" s="24"/>
      <c r="E47" s="2"/>
      <c r="F47" s="24"/>
      <c r="G47" s="25"/>
      <c r="H47" s="26"/>
      <c r="I47" s="132"/>
      <c r="K47" s="2" t="s">
        <v>78</v>
      </c>
    </row>
    <row r="48" spans="1:31" ht="17" x14ac:dyDescent="0.2">
      <c r="A48" s="5" t="s">
        <v>133</v>
      </c>
      <c r="B48" s="12" t="s">
        <v>153</v>
      </c>
      <c r="C48" s="126">
        <v>102.3</v>
      </c>
      <c r="D48" s="24"/>
      <c r="E48" s="2"/>
      <c r="F48" s="2"/>
    </row>
    <row r="49" spans="1:8" ht="17" x14ac:dyDescent="0.2">
      <c r="A49" s="5" t="s">
        <v>134</v>
      </c>
      <c r="B49" s="12" t="s">
        <v>149</v>
      </c>
      <c r="C49" s="125">
        <v>102.4</v>
      </c>
      <c r="D49" s="25"/>
      <c r="E49" s="2"/>
      <c r="F49" s="2"/>
    </row>
    <row r="50" spans="1:8" ht="17" x14ac:dyDescent="0.2">
      <c r="A50" s="5" t="s">
        <v>135</v>
      </c>
      <c r="B50" s="12" t="s">
        <v>158</v>
      </c>
      <c r="C50" s="125">
        <v>102.9</v>
      </c>
      <c r="D50" s="25"/>
      <c r="E50" s="2"/>
      <c r="F50" s="2"/>
    </row>
    <row r="51" spans="1:8" ht="17" x14ac:dyDescent="0.2">
      <c r="A51" s="5" t="s">
        <v>136</v>
      </c>
      <c r="B51" s="12" t="s">
        <v>158</v>
      </c>
      <c r="C51" s="125">
        <v>103.1</v>
      </c>
      <c r="D51" s="25"/>
      <c r="E51" s="2"/>
      <c r="F51" s="2"/>
    </row>
    <row r="52" spans="1:8" ht="17" x14ac:dyDescent="0.2">
      <c r="A52" s="5" t="s">
        <v>137</v>
      </c>
      <c r="B52" s="12" t="s">
        <v>158</v>
      </c>
      <c r="C52" s="126">
        <v>103.3</v>
      </c>
      <c r="D52" s="25"/>
      <c r="E52" s="2"/>
      <c r="F52" s="2"/>
    </row>
    <row r="53" spans="1:8" ht="17" x14ac:dyDescent="0.2">
      <c r="A53" s="5" t="s">
        <v>138</v>
      </c>
      <c r="B53" s="12" t="s">
        <v>158</v>
      </c>
      <c r="C53" s="125">
        <v>103.7</v>
      </c>
      <c r="D53" s="25"/>
      <c r="E53" s="2"/>
      <c r="F53" s="2"/>
    </row>
    <row r="54" spans="1:8" ht="17" x14ac:dyDescent="0.2">
      <c r="A54" s="5" t="s">
        <v>139</v>
      </c>
      <c r="B54" s="12" t="s">
        <v>158</v>
      </c>
      <c r="C54" s="125">
        <v>103.8</v>
      </c>
      <c r="D54" s="25"/>
      <c r="E54" s="2"/>
      <c r="F54" s="2"/>
    </row>
    <row r="55" spans="1:8" ht="17" x14ac:dyDescent="0.2">
      <c r="A55" s="5" t="s">
        <v>140</v>
      </c>
      <c r="B55" s="12" t="s">
        <v>158</v>
      </c>
      <c r="C55" s="125">
        <v>103.8</v>
      </c>
      <c r="D55" s="25"/>
      <c r="E55" s="2"/>
      <c r="F55" s="2"/>
    </row>
    <row r="56" spans="1:8" ht="18" thickBot="1" x14ac:dyDescent="0.25">
      <c r="A56" s="27"/>
      <c r="B56" s="12" t="s">
        <v>158</v>
      </c>
      <c r="C56" s="29">
        <f>AVERAGE(C46:C55)</f>
        <v>102.92</v>
      </c>
      <c r="D56" s="25"/>
      <c r="E56" s="2"/>
      <c r="F56" s="2"/>
    </row>
    <row r="57" spans="1:8" ht="16" thickBot="1" x14ac:dyDescent="0.25"/>
    <row r="58" spans="1:8" ht="17" x14ac:dyDescent="0.2">
      <c r="A58" s="129" t="s">
        <v>80</v>
      </c>
      <c r="B58" s="244" t="s">
        <v>81</v>
      </c>
      <c r="C58" s="244"/>
      <c r="D58" s="146"/>
      <c r="E58" s="147"/>
      <c r="F58" s="33" t="s">
        <v>82</v>
      </c>
      <c r="G58" s="132"/>
      <c r="H58" s="132"/>
    </row>
    <row r="59" spans="1:8" ht="16" customHeight="1" thickBot="1" x14ac:dyDescent="0.25">
      <c r="A59" s="34" t="s">
        <v>167</v>
      </c>
      <c r="B59" s="35">
        <v>100</v>
      </c>
      <c r="C59" s="36">
        <v>65.241</v>
      </c>
      <c r="D59" s="148"/>
      <c r="E59" s="149"/>
      <c r="F59" s="38">
        <f>B59/C59</f>
        <v>1.5327784675280882</v>
      </c>
      <c r="G59" s="132"/>
      <c r="H59" s="132"/>
    </row>
  </sheetData>
  <mergeCells count="25">
    <mergeCell ref="Y26:AA26"/>
    <mergeCell ref="B58:C58"/>
    <mergeCell ref="A45:C45"/>
    <mergeCell ref="G46:H46"/>
    <mergeCell ref="Y42:AA42"/>
    <mergeCell ref="Y29:AA29"/>
    <mergeCell ref="Y30:AA30"/>
    <mergeCell ref="Y31:AA31"/>
    <mergeCell ref="Y32:AA32"/>
    <mergeCell ref="A1:K1"/>
    <mergeCell ref="Y39:AA39"/>
    <mergeCell ref="Y40:AA40"/>
    <mergeCell ref="Y41:AA41"/>
    <mergeCell ref="Y43:AA43"/>
    <mergeCell ref="Y33:AA33"/>
    <mergeCell ref="Y34:AA34"/>
    <mergeCell ref="Y35:AA35"/>
    <mergeCell ref="Y36:AA36"/>
    <mergeCell ref="Y37:AA37"/>
    <mergeCell ref="Y38:AA38"/>
    <mergeCell ref="Y27:AA27"/>
    <mergeCell ref="Y28:AA28"/>
    <mergeCell ref="A23:AA23"/>
    <mergeCell ref="Y24:AA24"/>
    <mergeCell ref="Y25:AA25"/>
  </mergeCells>
  <phoneticPr fontId="8" type="noConversion"/>
  <pageMargins left="0.69930555555555596" right="0.69930555555555596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9"/>
  <sheetViews>
    <sheetView tabSelected="1" zoomScale="80" zoomScaleNormal="80" workbookViewId="0">
      <pane xSplit="1" topLeftCell="B1" activePane="topRight" state="frozen"/>
      <selection pane="topRight" activeCell="O49" sqref="O49"/>
    </sheetView>
  </sheetViews>
  <sheetFormatPr baseColWidth="10" defaultColWidth="8.83203125" defaultRowHeight="15" x14ac:dyDescent="0.2"/>
  <cols>
    <col min="1" max="1" width="17.1640625" style="2" customWidth="1"/>
    <col min="2" max="2" width="23.33203125" style="141" customWidth="1"/>
    <col min="3" max="3" width="15.1640625" style="2" customWidth="1"/>
    <col min="4" max="5" width="13" style="3" hidden="1" customWidth="1"/>
    <col min="6" max="6" width="13.33203125" style="3" bestFit="1" customWidth="1"/>
    <col min="7" max="7" width="13.1640625" style="2" bestFit="1" customWidth="1"/>
    <col min="8" max="9" width="18.1640625" style="2" hidden="1" customWidth="1"/>
    <col min="10" max="11" width="13.1640625" style="2" bestFit="1" customWidth="1"/>
    <col min="12" max="12" width="13" style="2" hidden="1" customWidth="1"/>
    <col min="13" max="13" width="18.1640625" style="2" hidden="1" customWidth="1"/>
    <col min="14" max="14" width="10.33203125" style="2" bestFit="1" customWidth="1"/>
    <col min="15" max="15" width="7.5" style="2" bestFit="1" customWidth="1"/>
    <col min="16" max="16" width="13" style="2" hidden="1" customWidth="1"/>
    <col min="17" max="17" width="18.1640625" style="2" hidden="1" customWidth="1"/>
    <col min="18" max="18" width="10.33203125" style="2" bestFit="1" customWidth="1"/>
    <col min="19" max="19" width="9.5" style="2" bestFit="1" customWidth="1"/>
    <col min="20" max="20" width="10.33203125" style="2" hidden="1" customWidth="1"/>
    <col min="21" max="21" width="18.1640625" style="2" hidden="1" customWidth="1"/>
    <col min="22" max="22" width="10.33203125" style="2" bestFit="1" customWidth="1"/>
    <col min="23" max="23" width="9.5" style="2" bestFit="1" customWidth="1"/>
    <col min="24" max="24" width="14.83203125" style="2" hidden="1" customWidth="1"/>
    <col min="25" max="25" width="16.33203125" style="2" customWidth="1"/>
    <col min="26" max="26" width="18.83203125" style="2" customWidth="1"/>
    <col min="27" max="27" width="35.83203125" style="2" customWidth="1"/>
    <col min="28" max="28" width="12.33203125" style="2" customWidth="1"/>
    <col min="29" max="29" width="11" style="2" customWidth="1"/>
    <col min="30" max="30" width="10.1640625" style="2" customWidth="1"/>
    <col min="31" max="32" width="8.83203125" style="2"/>
    <col min="33" max="33" width="11" style="2" customWidth="1"/>
    <col min="34" max="34" width="8.83203125" style="2"/>
    <col min="35" max="35" width="11" style="2" customWidth="1"/>
    <col min="36" max="37" width="8.83203125" style="2"/>
    <col min="38" max="38" width="11" style="2" customWidth="1"/>
    <col min="39" max="16384" width="8.83203125" style="2"/>
  </cols>
  <sheetData>
    <row r="1" spans="1:34" ht="28" customHeight="1" x14ac:dyDescent="0.2">
      <c r="A1" s="245" t="s">
        <v>216</v>
      </c>
      <c r="B1" s="246"/>
      <c r="C1" s="246"/>
      <c r="D1" s="246"/>
      <c r="E1" s="246"/>
      <c r="F1" s="246"/>
      <c r="G1" s="246"/>
      <c r="H1" s="246"/>
      <c r="I1" s="246"/>
      <c r="J1" s="246"/>
      <c r="K1" s="247"/>
      <c r="L1" s="134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</row>
    <row r="2" spans="1:34" ht="17" x14ac:dyDescent="0.2">
      <c r="A2" s="5" t="s">
        <v>34</v>
      </c>
      <c r="B2" s="142" t="s">
        <v>35</v>
      </c>
      <c r="C2" s="142" t="s">
        <v>36</v>
      </c>
      <c r="D2" s="16"/>
      <c r="E2" s="16"/>
      <c r="F2" s="142" t="s">
        <v>37</v>
      </c>
      <c r="G2" s="142" t="s">
        <v>40</v>
      </c>
      <c r="H2" s="16"/>
      <c r="I2" s="16"/>
      <c r="J2" s="142" t="s">
        <v>41</v>
      </c>
      <c r="K2" s="143" t="s">
        <v>146</v>
      </c>
      <c r="P2" s="141"/>
      <c r="Q2" s="141"/>
      <c r="R2" s="141"/>
      <c r="S2" s="141"/>
    </row>
    <row r="3" spans="1:34" ht="17" x14ac:dyDescent="0.2">
      <c r="A3" s="164">
        <v>2</v>
      </c>
      <c r="B3" s="188" t="s">
        <v>247</v>
      </c>
      <c r="C3" s="201" t="s">
        <v>248</v>
      </c>
      <c r="D3" s="173"/>
      <c r="E3" s="173"/>
      <c r="F3" s="174">
        <f>AVERAGE(C26:C27)</f>
        <v>101.72307377732002</v>
      </c>
      <c r="G3" s="172">
        <f>C56</f>
        <v>101.49000000000002</v>
      </c>
      <c r="H3" s="173"/>
      <c r="I3" s="173"/>
      <c r="J3" s="194" t="s">
        <v>237</v>
      </c>
      <c r="K3" s="203" t="s">
        <v>250</v>
      </c>
      <c r="S3" s="141"/>
    </row>
    <row r="4" spans="1:34" ht="17" x14ac:dyDescent="0.2">
      <c r="A4" s="164">
        <v>3</v>
      </c>
      <c r="B4" s="188" t="s">
        <v>247</v>
      </c>
      <c r="C4" s="12" t="s">
        <v>107</v>
      </c>
      <c r="D4" s="167"/>
      <c r="E4" s="167"/>
      <c r="F4" s="168">
        <f>AVERAGE(C26:C27)</f>
        <v>101.72307377732002</v>
      </c>
      <c r="G4" s="166">
        <f>C56</f>
        <v>101.49000000000002</v>
      </c>
      <c r="H4" s="167"/>
      <c r="I4" s="167"/>
      <c r="J4" s="194" t="s">
        <v>237</v>
      </c>
      <c r="K4" s="203" t="s">
        <v>250</v>
      </c>
      <c r="S4" s="141"/>
    </row>
    <row r="5" spans="1:34" ht="17" x14ac:dyDescent="0.2">
      <c r="A5" s="164">
        <v>4</v>
      </c>
      <c r="B5" s="188" t="s">
        <v>247</v>
      </c>
      <c r="C5" s="12" t="s">
        <v>104</v>
      </c>
      <c r="D5" s="167"/>
      <c r="E5" s="167"/>
      <c r="F5" s="168">
        <f>AVERAGE(C26:C27)</f>
        <v>101.72307377732002</v>
      </c>
      <c r="G5" s="166">
        <f>C56</f>
        <v>101.49000000000002</v>
      </c>
      <c r="H5" s="167"/>
      <c r="I5" s="167"/>
      <c r="J5" s="194" t="s">
        <v>237</v>
      </c>
      <c r="K5" s="203" t="s">
        <v>250</v>
      </c>
      <c r="S5" s="141"/>
    </row>
    <row r="6" spans="1:34" ht="17" x14ac:dyDescent="0.2">
      <c r="A6" s="164">
        <v>25</v>
      </c>
      <c r="B6" s="192" t="s">
        <v>247</v>
      </c>
      <c r="C6" s="12" t="s">
        <v>249</v>
      </c>
      <c r="D6" s="167"/>
      <c r="E6" s="167"/>
      <c r="F6" s="168">
        <f>AVERAGE(C26:C27)</f>
        <v>101.72307377732002</v>
      </c>
      <c r="G6" s="166">
        <f>C56</f>
        <v>101.49000000000002</v>
      </c>
      <c r="H6" s="167"/>
      <c r="I6" s="167"/>
      <c r="J6" s="194" t="s">
        <v>237</v>
      </c>
      <c r="K6" s="203" t="s">
        <v>250</v>
      </c>
      <c r="S6" s="141"/>
    </row>
    <row r="7" spans="1:34" ht="17" x14ac:dyDescent="0.2">
      <c r="A7" s="164">
        <v>44</v>
      </c>
      <c r="B7" s="188" t="s">
        <v>173</v>
      </c>
      <c r="C7" s="12" t="s">
        <v>209</v>
      </c>
      <c r="D7" s="167"/>
      <c r="E7" s="167"/>
      <c r="F7" s="168">
        <f>AVERAGE(C30:C31)</f>
        <v>101.57814322281628</v>
      </c>
      <c r="G7" s="166">
        <f>C56</f>
        <v>101.49000000000002</v>
      </c>
      <c r="H7" s="167"/>
      <c r="I7" s="167"/>
      <c r="J7" s="194" t="s">
        <v>237</v>
      </c>
      <c r="K7" s="203" t="s">
        <v>250</v>
      </c>
      <c r="L7" s="141"/>
      <c r="M7" s="141"/>
      <c r="N7" s="141"/>
      <c r="O7" s="141"/>
      <c r="P7" s="141"/>
      <c r="Q7" s="141"/>
      <c r="R7" s="141"/>
      <c r="S7" s="141"/>
    </row>
    <row r="8" spans="1:34" ht="17" x14ac:dyDescent="0.2">
      <c r="A8" s="164">
        <v>55</v>
      </c>
      <c r="B8" s="188" t="s">
        <v>173</v>
      </c>
      <c r="C8" s="12" t="s">
        <v>241</v>
      </c>
      <c r="D8" s="167"/>
      <c r="E8" s="167"/>
      <c r="F8" s="168">
        <f>AVERAGE(C30:C31)</f>
        <v>101.57814322281628</v>
      </c>
      <c r="G8" s="166">
        <f>C56</f>
        <v>101.49000000000002</v>
      </c>
      <c r="H8" s="167"/>
      <c r="I8" s="167"/>
      <c r="J8" s="194" t="s">
        <v>237</v>
      </c>
      <c r="K8" s="203" t="s">
        <v>250</v>
      </c>
      <c r="S8" s="141"/>
    </row>
    <row r="9" spans="1:34" ht="17" x14ac:dyDescent="0.2">
      <c r="A9" s="164">
        <v>66</v>
      </c>
      <c r="B9" s="188" t="s">
        <v>173</v>
      </c>
      <c r="C9" s="12" t="s">
        <v>206</v>
      </c>
      <c r="D9" s="167"/>
      <c r="E9" s="167"/>
      <c r="F9" s="168">
        <f>AVERAGE(C30:C31)</f>
        <v>101.57814322281628</v>
      </c>
      <c r="G9" s="166">
        <f>C56</f>
        <v>101.49000000000002</v>
      </c>
      <c r="H9" s="167"/>
      <c r="I9" s="167"/>
      <c r="J9" s="194" t="s">
        <v>237</v>
      </c>
      <c r="K9" s="203" t="s">
        <v>250</v>
      </c>
      <c r="L9" s="141"/>
      <c r="M9" s="141"/>
      <c r="N9" s="141"/>
      <c r="O9" s="141"/>
      <c r="P9" s="141"/>
      <c r="Q9" s="141"/>
      <c r="R9" s="141"/>
      <c r="S9" s="141"/>
    </row>
    <row r="10" spans="1:34" ht="17" x14ac:dyDescent="0.2">
      <c r="A10" s="164">
        <v>88</v>
      </c>
      <c r="B10" s="188" t="s">
        <v>173</v>
      </c>
      <c r="C10" s="12" t="s">
        <v>242</v>
      </c>
      <c r="D10" s="167"/>
      <c r="E10" s="167"/>
      <c r="F10" s="168">
        <f>AVERAGE(C30:C31)</f>
        <v>101.57814322281628</v>
      </c>
      <c r="G10" s="166">
        <f>C56</f>
        <v>101.49000000000002</v>
      </c>
      <c r="H10" s="167"/>
      <c r="I10" s="167"/>
      <c r="J10" s="194" t="s">
        <v>237</v>
      </c>
      <c r="K10" s="203" t="s">
        <v>250</v>
      </c>
      <c r="M10" s="139"/>
      <c r="S10" s="141"/>
    </row>
    <row r="11" spans="1:34" ht="17" x14ac:dyDescent="0.2">
      <c r="A11" s="205">
        <v>1</v>
      </c>
      <c r="B11" s="206" t="s">
        <v>238</v>
      </c>
      <c r="C11" s="207" t="s">
        <v>239</v>
      </c>
      <c r="D11" s="208"/>
      <c r="E11" s="208"/>
      <c r="F11" s="209">
        <f>AVERAGE(C33,C35)</f>
        <v>101.05786998470231</v>
      </c>
      <c r="G11" s="210">
        <f>C56</f>
        <v>101.49000000000002</v>
      </c>
      <c r="H11" s="211"/>
      <c r="I11" s="211"/>
      <c r="J11" s="212" t="s">
        <v>237</v>
      </c>
      <c r="K11" s="213" t="s">
        <v>250</v>
      </c>
      <c r="P11" s="141"/>
      <c r="Q11" s="141"/>
      <c r="R11" s="141"/>
      <c r="S11" s="141"/>
    </row>
    <row r="12" spans="1:34" ht="17" x14ac:dyDescent="0.2">
      <c r="A12" s="195">
        <v>8</v>
      </c>
      <c r="B12" s="199" t="s">
        <v>238</v>
      </c>
      <c r="C12" s="200" t="s">
        <v>208</v>
      </c>
      <c r="D12" s="196"/>
      <c r="E12" s="196"/>
      <c r="F12" s="198">
        <f>AVERAGE(C33,C35)</f>
        <v>101.05786998470231</v>
      </c>
      <c r="G12" s="197">
        <f>C56</f>
        <v>101.49000000000002</v>
      </c>
      <c r="H12" s="183"/>
      <c r="I12" s="183"/>
      <c r="J12" s="194" t="s">
        <v>237</v>
      </c>
      <c r="K12" s="203" t="s">
        <v>250</v>
      </c>
      <c r="P12" s="141"/>
      <c r="Q12" s="141"/>
      <c r="R12" s="141"/>
      <c r="S12" s="141"/>
    </row>
    <row r="13" spans="1:34" ht="17" x14ac:dyDescent="0.2">
      <c r="A13" s="195">
        <v>7</v>
      </c>
      <c r="B13" s="199" t="s">
        <v>238</v>
      </c>
      <c r="C13" s="200" t="s">
        <v>204</v>
      </c>
      <c r="D13" s="196"/>
      <c r="E13" s="196"/>
      <c r="F13" s="198">
        <f>AVERAGE(C33,C35)</f>
        <v>101.05786998470231</v>
      </c>
      <c r="G13" s="197">
        <f>C56</f>
        <v>101.49000000000002</v>
      </c>
      <c r="H13" s="183"/>
      <c r="I13" s="183"/>
      <c r="J13" s="194" t="s">
        <v>237</v>
      </c>
      <c r="K13" s="203" t="s">
        <v>250</v>
      </c>
      <c r="P13" s="141"/>
      <c r="Q13" s="141"/>
      <c r="R13" s="141"/>
      <c r="S13" s="141"/>
    </row>
    <row r="14" spans="1:34" ht="17" x14ac:dyDescent="0.2">
      <c r="A14" s="195">
        <v>9</v>
      </c>
      <c r="B14" s="199" t="s">
        <v>238</v>
      </c>
      <c r="C14" s="200" t="s">
        <v>240</v>
      </c>
      <c r="D14" s="196"/>
      <c r="E14" s="196"/>
      <c r="F14" s="198">
        <f>AVERAGE(C33,C35)</f>
        <v>101.05786998470231</v>
      </c>
      <c r="G14" s="197">
        <f>C56</f>
        <v>101.49000000000002</v>
      </c>
      <c r="H14" s="183"/>
      <c r="I14" s="183"/>
      <c r="J14" s="194" t="s">
        <v>237</v>
      </c>
      <c r="K14" s="203" t="s">
        <v>250</v>
      </c>
      <c r="P14" s="141"/>
      <c r="Q14" s="141"/>
      <c r="R14" s="141"/>
      <c r="S14" s="141"/>
    </row>
    <row r="15" spans="1:34" ht="17" x14ac:dyDescent="0.2">
      <c r="A15" s="164">
        <v>98</v>
      </c>
      <c r="B15" s="188" t="s">
        <v>244</v>
      </c>
      <c r="C15" s="12" t="s">
        <v>207</v>
      </c>
      <c r="D15" s="167"/>
      <c r="E15" s="167"/>
      <c r="F15" s="168">
        <f>AVERAGE(C37,C39)</f>
        <v>101.39913363524832</v>
      </c>
      <c r="G15" s="166">
        <f>C56</f>
        <v>101.49000000000002</v>
      </c>
      <c r="H15" s="167"/>
      <c r="I15" s="167"/>
      <c r="J15" s="194" t="s">
        <v>237</v>
      </c>
      <c r="K15" s="203" t="s">
        <v>250</v>
      </c>
      <c r="S15" s="141"/>
    </row>
    <row r="16" spans="1:34" ht="17" x14ac:dyDescent="0.2">
      <c r="A16" s="164">
        <v>99</v>
      </c>
      <c r="B16" s="188" t="s">
        <v>244</v>
      </c>
      <c r="C16" s="12" t="s">
        <v>245</v>
      </c>
      <c r="D16" s="167"/>
      <c r="E16" s="167"/>
      <c r="F16" s="168">
        <f>AVERAGE(C37,C39)</f>
        <v>101.39913363524832</v>
      </c>
      <c r="G16" s="166">
        <f>C56</f>
        <v>101.49000000000002</v>
      </c>
      <c r="H16" s="167"/>
      <c r="I16" s="167"/>
      <c r="J16" s="194" t="s">
        <v>237</v>
      </c>
      <c r="K16" s="203" t="s">
        <v>250</v>
      </c>
      <c r="S16" s="141"/>
    </row>
    <row r="17" spans="1:33" ht="17" x14ac:dyDescent="0.2">
      <c r="A17" s="164">
        <v>97</v>
      </c>
      <c r="B17" s="188" t="s">
        <v>244</v>
      </c>
      <c r="C17" s="12" t="s">
        <v>246</v>
      </c>
      <c r="D17" s="167"/>
      <c r="E17" s="167"/>
      <c r="F17" s="168">
        <f>AVERAGE(C37,C39)</f>
        <v>101.39913363524832</v>
      </c>
      <c r="G17" s="166">
        <f>C56</f>
        <v>101.49000000000002</v>
      </c>
      <c r="H17" s="167"/>
      <c r="I17" s="167"/>
      <c r="J17" s="194" t="s">
        <v>237</v>
      </c>
      <c r="K17" s="203" t="s">
        <v>250</v>
      </c>
      <c r="S17" s="141"/>
    </row>
    <row r="18" spans="1:33" ht="17" x14ac:dyDescent="0.2">
      <c r="A18" s="164">
        <v>11</v>
      </c>
      <c r="B18" s="188" t="s">
        <v>179</v>
      </c>
      <c r="C18" s="12" t="s">
        <v>205</v>
      </c>
      <c r="D18" s="167"/>
      <c r="E18" s="167"/>
      <c r="F18" s="168">
        <f>AVERAGE(C40,C41)</f>
        <v>102.17017175832665</v>
      </c>
      <c r="G18" s="166">
        <f>C56</f>
        <v>101.49000000000002</v>
      </c>
      <c r="H18" s="167"/>
      <c r="I18" s="167"/>
      <c r="J18" s="194" t="s">
        <v>237</v>
      </c>
      <c r="K18" s="203" t="s">
        <v>250</v>
      </c>
      <c r="S18" s="141"/>
    </row>
    <row r="19" spans="1:33" ht="17" x14ac:dyDescent="0.2">
      <c r="A19" s="164">
        <v>22</v>
      </c>
      <c r="B19" s="188" t="s">
        <v>179</v>
      </c>
      <c r="C19" s="12" t="s">
        <v>210</v>
      </c>
      <c r="D19" s="167"/>
      <c r="E19" s="167"/>
      <c r="F19" s="168">
        <f>AVERAGE(C40,C41)</f>
        <v>102.17017175832665</v>
      </c>
      <c r="G19" s="166">
        <f>C56</f>
        <v>101.49000000000002</v>
      </c>
      <c r="H19" s="167"/>
      <c r="I19" s="167"/>
      <c r="J19" s="194" t="s">
        <v>237</v>
      </c>
      <c r="K19" s="203" t="s">
        <v>250</v>
      </c>
      <c r="S19" s="141"/>
    </row>
    <row r="20" spans="1:33" ht="17" x14ac:dyDescent="0.2">
      <c r="A20" s="164">
        <v>47</v>
      </c>
      <c r="B20" s="188" t="s">
        <v>179</v>
      </c>
      <c r="C20" s="12" t="s">
        <v>211</v>
      </c>
      <c r="D20" s="167"/>
      <c r="E20" s="167"/>
      <c r="F20" s="168">
        <f>AVERAGE(C40,C41)</f>
        <v>102.17017175832665</v>
      </c>
      <c r="G20" s="166">
        <f>C56</f>
        <v>101.49000000000002</v>
      </c>
      <c r="H20" s="167"/>
      <c r="I20" s="167"/>
      <c r="J20" s="194" t="s">
        <v>237</v>
      </c>
      <c r="K20" s="203" t="s">
        <v>250</v>
      </c>
      <c r="S20" s="141"/>
    </row>
    <row r="21" spans="1:33" ht="18" thickBot="1" x14ac:dyDescent="0.25">
      <c r="A21" s="176">
        <v>59</v>
      </c>
      <c r="B21" s="204" t="s">
        <v>243</v>
      </c>
      <c r="C21" s="202" t="s">
        <v>212</v>
      </c>
      <c r="D21" s="179"/>
      <c r="E21" s="179"/>
      <c r="F21" s="223" t="s">
        <v>252</v>
      </c>
      <c r="G21" s="178">
        <f>C56</f>
        <v>101.49000000000002</v>
      </c>
      <c r="H21" s="179"/>
      <c r="I21" s="179"/>
      <c r="J21" s="214" t="s">
        <v>237</v>
      </c>
      <c r="K21" s="215" t="s">
        <v>250</v>
      </c>
      <c r="L21" s="141"/>
      <c r="M21" s="141"/>
      <c r="N21" s="141"/>
      <c r="O21" s="141"/>
      <c r="P21" s="141"/>
      <c r="Q21" s="141"/>
      <c r="R21" s="141"/>
      <c r="S21" s="141"/>
    </row>
    <row r="22" spans="1:33" ht="16" thickBot="1" x14ac:dyDescent="0.25">
      <c r="A22" s="141"/>
      <c r="C22" s="3"/>
      <c r="F22" s="141"/>
      <c r="G22" s="141"/>
      <c r="H22" s="141"/>
      <c r="I22" s="141"/>
      <c r="J22" s="141"/>
      <c r="K22" s="141"/>
      <c r="L22" s="141"/>
      <c r="M22" s="141"/>
      <c r="N22" s="141"/>
      <c r="P22" s="141"/>
      <c r="Q22" s="141"/>
      <c r="T22" s="141"/>
      <c r="U22" s="141"/>
      <c r="AE22" s="141"/>
    </row>
    <row r="23" spans="1:33" s="141" customFormat="1" ht="28" customHeight="1" x14ac:dyDescent="0.15">
      <c r="A23" s="227" t="s">
        <v>215</v>
      </c>
      <c r="B23" s="228"/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  <c r="AA23" s="229"/>
    </row>
    <row r="24" spans="1:33" ht="17" x14ac:dyDescent="0.25">
      <c r="A24" s="5" t="s">
        <v>34</v>
      </c>
      <c r="B24" s="12" t="s">
        <v>69</v>
      </c>
      <c r="C24" s="15" t="s">
        <v>70</v>
      </c>
      <c r="D24" s="16"/>
      <c r="E24" s="16"/>
      <c r="F24" s="142" t="s">
        <v>71</v>
      </c>
      <c r="G24" s="15" t="s">
        <v>72</v>
      </c>
      <c r="H24" s="16"/>
      <c r="I24" s="16"/>
      <c r="J24" s="142" t="s">
        <v>73</v>
      </c>
      <c r="K24" s="15" t="s">
        <v>72</v>
      </c>
      <c r="L24" s="16"/>
      <c r="M24" s="16"/>
      <c r="N24" s="142" t="s">
        <v>74</v>
      </c>
      <c r="O24" s="15" t="s">
        <v>72</v>
      </c>
      <c r="P24" s="16"/>
      <c r="Q24" s="16"/>
      <c r="R24" s="142" t="s">
        <v>75</v>
      </c>
      <c r="S24" s="15" t="s">
        <v>72</v>
      </c>
      <c r="T24" s="16"/>
      <c r="U24" s="16"/>
      <c r="V24" s="142" t="s">
        <v>76</v>
      </c>
      <c r="W24" s="15" t="s">
        <v>72</v>
      </c>
      <c r="X24" s="49"/>
      <c r="Y24" s="237" t="s">
        <v>44</v>
      </c>
      <c r="Z24" s="237"/>
      <c r="AA24" s="238"/>
      <c r="AE24" s="141"/>
    </row>
    <row r="25" spans="1:33" ht="17" x14ac:dyDescent="0.2">
      <c r="A25" s="8">
        <v>2</v>
      </c>
      <c r="B25" s="12" t="s">
        <v>228</v>
      </c>
      <c r="C25" s="17">
        <f t="shared" ref="C25:C34" si="0">G25*0.5+K25*0.125+O25*0.125+S25*0.125+W25*0.125</f>
        <v>101.87245353891825</v>
      </c>
      <c r="D25" s="18">
        <v>60</v>
      </c>
      <c r="E25" s="18">
        <v>6.9729999999999999</v>
      </c>
      <c r="F25" s="19">
        <v>66.972999999999999</v>
      </c>
      <c r="G25" s="20">
        <f t="shared" ref="G25:G34" si="1">F25*X25</f>
        <v>101.4388925071566</v>
      </c>
      <c r="H25" s="18">
        <v>60</v>
      </c>
      <c r="I25" s="43">
        <v>7.5620000000000003</v>
      </c>
      <c r="J25" s="45">
        <f t="shared" ref="J25:J34" si="2">H25+I25</f>
        <v>67.561999999999998</v>
      </c>
      <c r="K25" s="21">
        <f t="shared" ref="K25:K34" si="3">J25*X25</f>
        <v>102.33100586159368</v>
      </c>
      <c r="L25" s="22">
        <v>60</v>
      </c>
      <c r="M25" s="47">
        <v>7.7130000000000001</v>
      </c>
      <c r="N25" s="45">
        <f t="shared" ref="N25:N34" si="4">L25+M25</f>
        <v>67.712999999999994</v>
      </c>
      <c r="O25" s="21">
        <f t="shared" ref="O25:O34" si="5">N25*X25</f>
        <v>102.55971403904699</v>
      </c>
      <c r="P25" s="18">
        <v>60</v>
      </c>
      <c r="Q25" s="43">
        <v>7.2839999999999998</v>
      </c>
      <c r="R25" s="44">
        <f t="shared" ref="R25:R34" si="6">P25+Q25</f>
        <v>67.284000000000006</v>
      </c>
      <c r="S25" s="20">
        <f t="shared" ref="S25:S34" si="7">R25*X25</f>
        <v>101.90994047528892</v>
      </c>
      <c r="T25" s="18">
        <v>60</v>
      </c>
      <c r="U25" s="43">
        <v>7.6230000000000002</v>
      </c>
      <c r="V25" s="51">
        <f t="shared" ref="V25:V34" si="8">T25+U25</f>
        <v>67.623000000000005</v>
      </c>
      <c r="W25" s="20">
        <f t="shared" ref="W25:W34" si="9">V25*X25</f>
        <v>102.42339790679007</v>
      </c>
      <c r="X25" s="52">
        <f>F59</f>
        <v>1.5146236917437863</v>
      </c>
      <c r="Y25" s="239"/>
      <c r="Z25" s="239"/>
      <c r="AA25" s="240"/>
      <c r="AB25" s="55"/>
      <c r="AC25" s="55"/>
      <c r="AD25" s="55"/>
      <c r="AE25" s="141"/>
    </row>
    <row r="26" spans="1:33" ht="14" customHeight="1" x14ac:dyDescent="0.2">
      <c r="A26" s="8">
        <v>3</v>
      </c>
      <c r="B26" s="12" t="s">
        <v>224</v>
      </c>
      <c r="C26" s="21">
        <f t="shared" si="0"/>
        <v>101.74957969192555</v>
      </c>
      <c r="D26" s="22">
        <v>60</v>
      </c>
      <c r="E26" s="18">
        <v>6.641</v>
      </c>
      <c r="F26" s="19">
        <v>66.641000000000005</v>
      </c>
      <c r="G26" s="20">
        <f t="shared" si="1"/>
        <v>100.93603744149767</v>
      </c>
      <c r="H26" s="18">
        <v>60</v>
      </c>
      <c r="I26" s="43">
        <v>7.5970000000000004</v>
      </c>
      <c r="J26" s="45">
        <f t="shared" si="2"/>
        <v>67.596999999999994</v>
      </c>
      <c r="K26" s="21">
        <f t="shared" si="3"/>
        <v>102.38401769080471</v>
      </c>
      <c r="L26" s="22">
        <v>60</v>
      </c>
      <c r="M26" s="47">
        <v>7.6879999999999997</v>
      </c>
      <c r="N26" s="45">
        <f t="shared" si="4"/>
        <v>67.688000000000002</v>
      </c>
      <c r="O26" s="21">
        <f t="shared" si="5"/>
        <v>102.52184844675341</v>
      </c>
      <c r="P26" s="18">
        <v>60</v>
      </c>
      <c r="Q26" s="43">
        <v>7.7670000000000003</v>
      </c>
      <c r="R26" s="44">
        <f t="shared" si="6"/>
        <v>67.766999999999996</v>
      </c>
      <c r="S26" s="50">
        <f t="shared" si="7"/>
        <v>102.64150371840115</v>
      </c>
      <c r="T26" s="22">
        <v>60</v>
      </c>
      <c r="U26" s="47">
        <v>7.8090000000000002</v>
      </c>
      <c r="V26" s="51">
        <f t="shared" si="8"/>
        <v>67.808999999999997</v>
      </c>
      <c r="W26" s="50">
        <f t="shared" si="9"/>
        <v>102.7051179134544</v>
      </c>
      <c r="X26" s="52">
        <f>F59</f>
        <v>1.5146236917437863</v>
      </c>
      <c r="Y26" s="239"/>
      <c r="Z26" s="239"/>
      <c r="AA26" s="240"/>
      <c r="AB26" s="54"/>
      <c r="AC26" s="53"/>
      <c r="AD26" s="53"/>
      <c r="AE26" s="141"/>
      <c r="AF26" s="141"/>
      <c r="AG26" s="141"/>
    </row>
    <row r="27" spans="1:33" ht="17" x14ac:dyDescent="0.2">
      <c r="A27" s="8">
        <v>4</v>
      </c>
      <c r="B27" s="12" t="s">
        <v>223</v>
      </c>
      <c r="C27" s="17">
        <f t="shared" si="0"/>
        <v>101.69656786271452</v>
      </c>
      <c r="D27" s="18">
        <v>60</v>
      </c>
      <c r="E27" s="18">
        <v>6.6139999999999999</v>
      </c>
      <c r="F27" s="19">
        <v>66.614000000000004</v>
      </c>
      <c r="G27" s="20">
        <f t="shared" si="1"/>
        <v>100.89514260182058</v>
      </c>
      <c r="H27" s="18">
        <v>60</v>
      </c>
      <c r="I27" s="43">
        <v>7.8819999999999997</v>
      </c>
      <c r="J27" s="45">
        <f t="shared" si="2"/>
        <v>67.882000000000005</v>
      </c>
      <c r="K27" s="21">
        <f t="shared" si="3"/>
        <v>102.8156854429517</v>
      </c>
      <c r="L27" s="22">
        <v>60</v>
      </c>
      <c r="M27" s="47">
        <v>7.9</v>
      </c>
      <c r="N27" s="45">
        <f t="shared" si="4"/>
        <v>67.900000000000006</v>
      </c>
      <c r="O27" s="21">
        <f t="shared" si="5"/>
        <v>102.8429486694031</v>
      </c>
      <c r="P27" s="22">
        <v>60</v>
      </c>
      <c r="Q27" s="190">
        <v>7.2839999999999998</v>
      </c>
      <c r="R27" s="127">
        <f t="shared" si="6"/>
        <v>67.284000000000006</v>
      </c>
      <c r="S27" s="145">
        <f t="shared" si="7"/>
        <v>101.90994047528892</v>
      </c>
      <c r="T27" s="23">
        <v>60</v>
      </c>
      <c r="U27" s="216">
        <v>7.6230000000000002</v>
      </c>
      <c r="V27" s="144">
        <f t="shared" si="8"/>
        <v>67.623000000000005</v>
      </c>
      <c r="W27" s="145">
        <f t="shared" si="9"/>
        <v>102.42339790679007</v>
      </c>
      <c r="X27" s="52">
        <f>F59</f>
        <v>1.5146236917437863</v>
      </c>
      <c r="Y27" s="239" t="s">
        <v>166</v>
      </c>
      <c r="Z27" s="239"/>
      <c r="AA27" s="240"/>
      <c r="AB27" s="54"/>
      <c r="AC27" s="53"/>
      <c r="AD27" s="53"/>
      <c r="AE27" s="141"/>
      <c r="AF27" s="141"/>
      <c r="AG27" s="141"/>
    </row>
    <row r="28" spans="1:33" ht="17" x14ac:dyDescent="0.2">
      <c r="A28" s="8">
        <v>25</v>
      </c>
      <c r="B28" s="12" t="s">
        <v>234</v>
      </c>
      <c r="C28" s="20">
        <f t="shared" si="0"/>
        <v>103.50048467958136</v>
      </c>
      <c r="D28" s="18">
        <v>60</v>
      </c>
      <c r="E28" s="18">
        <v>7.9029999999999996</v>
      </c>
      <c r="F28" s="19">
        <v>67.903000000000006</v>
      </c>
      <c r="G28" s="17">
        <f t="shared" si="1"/>
        <v>102.84749254047833</v>
      </c>
      <c r="H28" s="18">
        <v>60</v>
      </c>
      <c r="I28" s="43">
        <v>8.3949999999999996</v>
      </c>
      <c r="J28" s="45">
        <f t="shared" si="2"/>
        <v>68.394999999999996</v>
      </c>
      <c r="K28" s="21">
        <f t="shared" si="3"/>
        <v>103.59268739681626</v>
      </c>
      <c r="L28" s="22">
        <v>60</v>
      </c>
      <c r="M28" s="47">
        <v>8.4260000000000002</v>
      </c>
      <c r="N28" s="45">
        <f t="shared" si="4"/>
        <v>68.426000000000002</v>
      </c>
      <c r="O28" s="21">
        <f t="shared" si="5"/>
        <v>103.63964073126033</v>
      </c>
      <c r="P28" s="18">
        <v>60</v>
      </c>
      <c r="Q28" s="43">
        <v>9.0150000000000006</v>
      </c>
      <c r="R28" s="44">
        <f t="shared" si="6"/>
        <v>69.015000000000001</v>
      </c>
      <c r="S28" s="20">
        <f t="shared" si="7"/>
        <v>104.53175408569741</v>
      </c>
      <c r="T28" s="18">
        <v>60</v>
      </c>
      <c r="U28" s="43">
        <v>9.2249999999999996</v>
      </c>
      <c r="V28" s="51">
        <f t="shared" si="8"/>
        <v>69.224999999999994</v>
      </c>
      <c r="W28" s="20">
        <f t="shared" si="9"/>
        <v>104.8498250609636</v>
      </c>
      <c r="X28" s="52">
        <f>F59</f>
        <v>1.5146236917437863</v>
      </c>
      <c r="Y28" s="250"/>
      <c r="Z28" s="251"/>
      <c r="AA28" s="252"/>
      <c r="AE28" s="141"/>
    </row>
    <row r="29" spans="1:33" ht="17" x14ac:dyDescent="0.2">
      <c r="A29" s="8">
        <v>44</v>
      </c>
      <c r="B29" s="12" t="s">
        <v>230</v>
      </c>
      <c r="C29" s="17">
        <f t="shared" si="0"/>
        <v>102.15265892189086</v>
      </c>
      <c r="D29" s="18">
        <v>60</v>
      </c>
      <c r="E29" s="18">
        <v>7.09</v>
      </c>
      <c r="F29" s="19">
        <v>67.09</v>
      </c>
      <c r="G29" s="20">
        <f t="shared" si="1"/>
        <v>101.61610347909063</v>
      </c>
      <c r="H29" s="18">
        <v>60</v>
      </c>
      <c r="I29" s="43">
        <v>7.7510000000000003</v>
      </c>
      <c r="J29" s="45">
        <f t="shared" si="2"/>
        <v>67.751000000000005</v>
      </c>
      <c r="K29" s="21">
        <f t="shared" si="3"/>
        <v>102.61726973933327</v>
      </c>
      <c r="L29" s="22">
        <v>60</v>
      </c>
      <c r="M29" s="47">
        <v>7.9409999999999998</v>
      </c>
      <c r="N29" s="45">
        <f t="shared" si="4"/>
        <v>67.941000000000003</v>
      </c>
      <c r="O29" s="21">
        <f t="shared" si="5"/>
        <v>102.90504824076459</v>
      </c>
      <c r="P29" s="18">
        <v>60</v>
      </c>
      <c r="Q29" s="43">
        <v>7.7279999999999998</v>
      </c>
      <c r="R29" s="44">
        <f t="shared" si="6"/>
        <v>67.727999999999994</v>
      </c>
      <c r="S29" s="20">
        <f t="shared" si="7"/>
        <v>102.58243339442315</v>
      </c>
      <c r="T29" s="18">
        <v>60</v>
      </c>
      <c r="U29" s="43">
        <v>7.774</v>
      </c>
      <c r="V29" s="51">
        <f t="shared" si="8"/>
        <v>67.774000000000001</v>
      </c>
      <c r="W29" s="20">
        <f t="shared" si="9"/>
        <v>102.65210608424337</v>
      </c>
      <c r="X29" s="52">
        <f>F59</f>
        <v>1.5146236917437863</v>
      </c>
      <c r="Y29" s="241"/>
      <c r="Z29" s="241"/>
      <c r="AA29" s="242"/>
      <c r="AB29" s="53"/>
      <c r="AC29" s="141"/>
      <c r="AD29" s="141"/>
      <c r="AE29" s="141"/>
    </row>
    <row r="30" spans="1:33" ht="17" x14ac:dyDescent="0.2">
      <c r="A30" s="8">
        <v>55</v>
      </c>
      <c r="B30" s="12" t="s">
        <v>219</v>
      </c>
      <c r="C30" s="17">
        <f t="shared" si="0"/>
        <v>101.46028656680247</v>
      </c>
      <c r="D30" s="18">
        <v>60</v>
      </c>
      <c r="E30" s="18">
        <v>6.452</v>
      </c>
      <c r="F30" s="19">
        <v>66.451999999999998</v>
      </c>
      <c r="G30" s="20">
        <f t="shared" si="1"/>
        <v>100.64977356375809</v>
      </c>
      <c r="H30" s="18">
        <v>60</v>
      </c>
      <c r="I30" s="43">
        <v>7.1550000000000002</v>
      </c>
      <c r="J30" s="44">
        <f t="shared" si="2"/>
        <v>67.155000000000001</v>
      </c>
      <c r="K30" s="17">
        <f t="shared" si="3"/>
        <v>101.71455401905398</v>
      </c>
      <c r="L30" s="18">
        <v>60</v>
      </c>
      <c r="M30" s="43">
        <v>7.4320000000000004</v>
      </c>
      <c r="N30" s="45">
        <f t="shared" si="4"/>
        <v>67.432000000000002</v>
      </c>
      <c r="O30" s="17">
        <f t="shared" si="5"/>
        <v>102.13410478166701</v>
      </c>
      <c r="P30" s="18">
        <v>60</v>
      </c>
      <c r="Q30" s="189">
        <v>7.7279999999999998</v>
      </c>
      <c r="R30" s="127">
        <f t="shared" si="6"/>
        <v>67.727999999999994</v>
      </c>
      <c r="S30" s="145">
        <f t="shared" si="7"/>
        <v>102.58243339442315</v>
      </c>
      <c r="T30" s="23">
        <v>60</v>
      </c>
      <c r="U30" s="216">
        <v>7.774</v>
      </c>
      <c r="V30" s="144">
        <f t="shared" si="8"/>
        <v>67.774000000000001</v>
      </c>
      <c r="W30" s="145">
        <f t="shared" si="9"/>
        <v>102.65210608424337</v>
      </c>
      <c r="X30" s="52">
        <f>F59</f>
        <v>1.5146236917437863</v>
      </c>
      <c r="Y30" s="239" t="s">
        <v>166</v>
      </c>
      <c r="Z30" s="239"/>
      <c r="AA30" s="240"/>
      <c r="AE30" s="141"/>
    </row>
    <row r="31" spans="1:33" ht="17" x14ac:dyDescent="0.2">
      <c r="A31" s="8">
        <v>66</v>
      </c>
      <c r="B31" s="12" t="s">
        <v>221</v>
      </c>
      <c r="C31" s="17">
        <f t="shared" si="0"/>
        <v>101.69599987883009</v>
      </c>
      <c r="D31" s="18">
        <v>60</v>
      </c>
      <c r="E31" s="18">
        <v>6.5990000000000002</v>
      </c>
      <c r="F31" s="19">
        <v>66.599000000000004</v>
      </c>
      <c r="G31" s="20">
        <f t="shared" si="1"/>
        <v>100.87242324644443</v>
      </c>
      <c r="H31" s="18">
        <v>60</v>
      </c>
      <c r="I31" s="43">
        <v>7.13</v>
      </c>
      <c r="J31" s="45">
        <f t="shared" si="2"/>
        <v>67.13</v>
      </c>
      <c r="K31" s="21">
        <f t="shared" si="3"/>
        <v>101.67668842676036</v>
      </c>
      <c r="L31" s="22">
        <v>60</v>
      </c>
      <c r="M31" s="47">
        <v>7.3920000000000003</v>
      </c>
      <c r="N31" s="45">
        <f t="shared" si="4"/>
        <v>67.391999999999996</v>
      </c>
      <c r="O31" s="21">
        <f t="shared" si="5"/>
        <v>102.07351983399724</v>
      </c>
      <c r="P31" s="22">
        <v>60</v>
      </c>
      <c r="Q31" s="47">
        <v>8.0389999999999997</v>
      </c>
      <c r="R31" s="44">
        <f t="shared" si="6"/>
        <v>68.039000000000001</v>
      </c>
      <c r="S31" s="50">
        <f t="shared" si="7"/>
        <v>103.05348136255547</v>
      </c>
      <c r="T31" s="22">
        <v>60</v>
      </c>
      <c r="U31" s="47">
        <v>8.1850000000000005</v>
      </c>
      <c r="V31" s="51">
        <f t="shared" si="8"/>
        <v>68.185000000000002</v>
      </c>
      <c r="W31" s="50">
        <f t="shared" si="9"/>
        <v>103.27461642155008</v>
      </c>
      <c r="X31" s="52">
        <f>F59</f>
        <v>1.5146236917437863</v>
      </c>
      <c r="Y31" s="239"/>
      <c r="Z31" s="239"/>
      <c r="AA31" s="240"/>
      <c r="AB31" s="53"/>
      <c r="AC31" s="141"/>
      <c r="AD31" s="141"/>
      <c r="AE31" s="141"/>
    </row>
    <row r="32" spans="1:33" ht="17" x14ac:dyDescent="0.2">
      <c r="A32" s="8">
        <v>88</v>
      </c>
      <c r="B32" s="12" t="s">
        <v>229</v>
      </c>
      <c r="C32" s="17">
        <f t="shared" si="0"/>
        <v>102.53680535570938</v>
      </c>
      <c r="D32" s="18">
        <v>60</v>
      </c>
      <c r="E32" s="18">
        <v>7.0090000000000003</v>
      </c>
      <c r="F32" s="19">
        <v>67.009</v>
      </c>
      <c r="G32" s="20">
        <f t="shared" si="1"/>
        <v>101.49341896005937</v>
      </c>
      <c r="H32" s="18">
        <v>60</v>
      </c>
      <c r="I32" s="43">
        <v>8.6690000000000005</v>
      </c>
      <c r="J32" s="45">
        <f t="shared" si="2"/>
        <v>68.668999999999997</v>
      </c>
      <c r="K32" s="21">
        <f t="shared" si="3"/>
        <v>104.00769428835406</v>
      </c>
      <c r="L32" s="22">
        <v>60</v>
      </c>
      <c r="M32" s="47">
        <v>9.8829999999999991</v>
      </c>
      <c r="N32" s="45">
        <f t="shared" si="4"/>
        <v>69.882999999999996</v>
      </c>
      <c r="O32" s="21">
        <f t="shared" si="5"/>
        <v>105.84644745013101</v>
      </c>
      <c r="P32" s="18">
        <v>60</v>
      </c>
      <c r="Q32" s="43">
        <v>7.36</v>
      </c>
      <c r="R32" s="44">
        <f t="shared" si="6"/>
        <v>67.36</v>
      </c>
      <c r="S32" s="20">
        <f t="shared" si="7"/>
        <v>102.02505187586145</v>
      </c>
      <c r="T32" s="18">
        <v>60</v>
      </c>
      <c r="U32" s="43">
        <v>7.6349999999999998</v>
      </c>
      <c r="V32" s="51">
        <f t="shared" si="8"/>
        <v>67.635000000000005</v>
      </c>
      <c r="W32" s="20">
        <f t="shared" si="9"/>
        <v>102.441573391091</v>
      </c>
      <c r="X32" s="52">
        <f>F59</f>
        <v>1.5146236917437863</v>
      </c>
      <c r="Y32" s="239"/>
      <c r="Z32" s="239"/>
      <c r="AA32" s="240"/>
      <c r="AE32" s="141"/>
    </row>
    <row r="33" spans="1:31" ht="17" x14ac:dyDescent="0.2">
      <c r="A33" s="8">
        <v>1</v>
      </c>
      <c r="B33" s="12" t="s">
        <v>217</v>
      </c>
      <c r="C33" s="17">
        <f t="shared" si="0"/>
        <v>100.85367977825911</v>
      </c>
      <c r="D33" s="18">
        <v>60</v>
      </c>
      <c r="E33" s="18">
        <v>6.0229999999999997</v>
      </c>
      <c r="F33" s="19">
        <v>66.022999999999996</v>
      </c>
      <c r="G33" s="20">
        <f t="shared" si="1"/>
        <v>100</v>
      </c>
      <c r="H33" s="18">
        <v>60</v>
      </c>
      <c r="I33" s="43">
        <v>6.9880000000000004</v>
      </c>
      <c r="J33" s="44">
        <f t="shared" si="2"/>
        <v>66.988</v>
      </c>
      <c r="K33" s="17">
        <f t="shared" si="3"/>
        <v>101.46161186253276</v>
      </c>
      <c r="L33" s="18">
        <v>60</v>
      </c>
      <c r="M33" s="43">
        <v>7.1470000000000002</v>
      </c>
      <c r="N33" s="45">
        <f t="shared" si="4"/>
        <v>67.147000000000006</v>
      </c>
      <c r="O33" s="17">
        <f t="shared" si="5"/>
        <v>101.70243702952003</v>
      </c>
      <c r="P33" s="18">
        <v>60</v>
      </c>
      <c r="Q33" s="43">
        <v>7.2080000000000002</v>
      </c>
      <c r="R33" s="44">
        <f t="shared" si="6"/>
        <v>67.207999999999998</v>
      </c>
      <c r="S33" s="20">
        <f t="shared" si="7"/>
        <v>101.79482907471639</v>
      </c>
      <c r="T33" s="18">
        <v>60</v>
      </c>
      <c r="U33" s="43">
        <v>7.258</v>
      </c>
      <c r="V33" s="41">
        <f t="shared" si="8"/>
        <v>67.257999999999996</v>
      </c>
      <c r="W33" s="20">
        <f t="shared" si="9"/>
        <v>101.87056025930357</v>
      </c>
      <c r="X33" s="52">
        <f>F59</f>
        <v>1.5146236917437863</v>
      </c>
      <c r="Y33" s="239"/>
      <c r="Z33" s="239"/>
      <c r="AA33" s="240"/>
      <c r="AE33" s="141"/>
    </row>
    <row r="34" spans="1:31" ht="17" x14ac:dyDescent="0.2">
      <c r="A34" s="8">
        <v>8</v>
      </c>
      <c r="B34" s="12" t="s">
        <v>226</v>
      </c>
      <c r="C34" s="17">
        <f t="shared" si="0"/>
        <v>101.57880587068142</v>
      </c>
      <c r="D34" s="18">
        <v>60</v>
      </c>
      <c r="E34" s="18">
        <v>6.6980000000000004</v>
      </c>
      <c r="F34" s="19">
        <v>66.697999999999993</v>
      </c>
      <c r="G34" s="20">
        <f t="shared" si="1"/>
        <v>101.02237099192705</v>
      </c>
      <c r="H34" s="18">
        <v>60</v>
      </c>
      <c r="I34" s="43">
        <v>7.4770000000000003</v>
      </c>
      <c r="J34" s="45">
        <f t="shared" si="2"/>
        <v>67.477000000000004</v>
      </c>
      <c r="K34" s="21">
        <f t="shared" si="3"/>
        <v>102.20226284779548</v>
      </c>
      <c r="L34" s="22">
        <v>60</v>
      </c>
      <c r="M34" s="47">
        <v>7.7880000000000003</v>
      </c>
      <c r="N34" s="45">
        <f t="shared" si="4"/>
        <v>67.787999999999997</v>
      </c>
      <c r="O34" s="21">
        <f t="shared" si="5"/>
        <v>102.67331081592778</v>
      </c>
      <c r="P34" s="18">
        <v>60</v>
      </c>
      <c r="Q34" s="189">
        <v>7.2080000000000002</v>
      </c>
      <c r="R34" s="127">
        <f t="shared" si="6"/>
        <v>67.207999999999998</v>
      </c>
      <c r="S34" s="145">
        <f t="shared" si="7"/>
        <v>101.79482907471639</v>
      </c>
      <c r="T34" s="23">
        <v>60</v>
      </c>
      <c r="U34" s="216">
        <v>7.258</v>
      </c>
      <c r="V34" s="144">
        <f t="shared" si="8"/>
        <v>67.257999999999996</v>
      </c>
      <c r="W34" s="145">
        <f t="shared" si="9"/>
        <v>101.87056025930357</v>
      </c>
      <c r="X34" s="52">
        <f>F59</f>
        <v>1.5146236917437863</v>
      </c>
      <c r="Y34" s="239" t="s">
        <v>166</v>
      </c>
      <c r="Z34" s="239"/>
      <c r="AA34" s="240"/>
    </row>
    <row r="35" spans="1:31" ht="17" x14ac:dyDescent="0.2">
      <c r="A35" s="8">
        <v>7</v>
      </c>
      <c r="B35" s="12" t="s">
        <v>218</v>
      </c>
      <c r="C35" s="17">
        <f t="shared" ref="C35:C43" si="10">G35*0.5+K35*0.125+O35*0.125+S35*0.125+W35*0.125</f>
        <v>101.26206019114551</v>
      </c>
      <c r="D35" s="18">
        <v>60</v>
      </c>
      <c r="E35" s="18">
        <v>6.3129999999999997</v>
      </c>
      <c r="F35" s="19">
        <v>66.313000000000002</v>
      </c>
      <c r="G35" s="20">
        <f t="shared" ref="G35:G43" si="11">F35*X35</f>
        <v>100.4392408706057</v>
      </c>
      <c r="H35" s="18">
        <v>60</v>
      </c>
      <c r="I35" s="43">
        <v>7.0110000000000001</v>
      </c>
      <c r="J35" s="44">
        <f t="shared" ref="J35:J43" si="12">H35+I35</f>
        <v>67.010999999999996</v>
      </c>
      <c r="K35" s="17">
        <f t="shared" ref="K35:K41" si="13">J35*X35</f>
        <v>101.49644820744285</v>
      </c>
      <c r="L35" s="18">
        <v>60</v>
      </c>
      <c r="M35" s="43">
        <v>7.04</v>
      </c>
      <c r="N35" s="45">
        <f t="shared" ref="N35:N43" si="14">L35+M35</f>
        <v>67.040000000000006</v>
      </c>
      <c r="O35" s="17">
        <f t="shared" ref="O35:O43" si="15">N35*X35</f>
        <v>101.54037229450344</v>
      </c>
      <c r="P35" s="18">
        <v>60</v>
      </c>
      <c r="Q35" s="43">
        <v>7.7320000000000002</v>
      </c>
      <c r="R35" s="44">
        <f t="shared" ref="R35:R42" si="16">P35+Q35</f>
        <v>67.731999999999999</v>
      </c>
      <c r="S35" s="20">
        <f t="shared" ref="S35:S42" si="17">R35*X35</f>
        <v>102.58849188919014</v>
      </c>
      <c r="T35" s="18">
        <v>60</v>
      </c>
      <c r="U35" s="43">
        <v>7.8150000000000004</v>
      </c>
      <c r="V35" s="41">
        <f t="shared" ref="V35:V42" si="18">T35+U35</f>
        <v>67.814999999999998</v>
      </c>
      <c r="W35" s="20">
        <f t="shared" ref="W35:W42" si="19">V35*X35</f>
        <v>102.71420565560487</v>
      </c>
      <c r="X35" s="52">
        <f>F59</f>
        <v>1.5146236917437863</v>
      </c>
      <c r="Y35" s="239"/>
      <c r="Z35" s="239"/>
      <c r="AA35" s="240"/>
      <c r="AE35" s="141"/>
    </row>
    <row r="36" spans="1:31" ht="17" x14ac:dyDescent="0.2">
      <c r="A36" s="8">
        <v>9</v>
      </c>
      <c r="B36" s="12" t="s">
        <v>225</v>
      </c>
      <c r="C36" s="17">
        <f>G36*0.5+K36*0.125+O36*0.125+S36*0.125+W36*0.125</f>
        <v>101.8090286718265</v>
      </c>
      <c r="D36" s="18">
        <v>60</v>
      </c>
      <c r="E36" s="18">
        <v>6.6429999999999998</v>
      </c>
      <c r="F36" s="19">
        <v>66.643000000000001</v>
      </c>
      <c r="G36" s="20">
        <f>F36*X36</f>
        <v>100.93906668888116</v>
      </c>
      <c r="H36" s="18">
        <v>60</v>
      </c>
      <c r="I36" s="43">
        <v>8.0649999999999995</v>
      </c>
      <c r="J36" s="45">
        <f>H36+I36</f>
        <v>68.064999999999998</v>
      </c>
      <c r="K36" s="21">
        <f>J36*X36</f>
        <v>103.09286157854081</v>
      </c>
      <c r="L36" s="22">
        <v>60</v>
      </c>
      <c r="M36" s="47">
        <v>8.09</v>
      </c>
      <c r="N36" s="45">
        <f>L36+M36</f>
        <v>68.09</v>
      </c>
      <c r="O36" s="21">
        <f>N36*X36</f>
        <v>103.13072717083442</v>
      </c>
      <c r="P36" s="18">
        <v>60</v>
      </c>
      <c r="Q36" s="43">
        <v>7.2110000000000003</v>
      </c>
      <c r="R36" s="44">
        <f>P36+Q36</f>
        <v>67.210999999999999</v>
      </c>
      <c r="S36" s="20">
        <f>R36*X36</f>
        <v>101.79937294579162</v>
      </c>
      <c r="T36" s="18">
        <v>60</v>
      </c>
      <c r="U36" s="43">
        <v>7.8010000000000002</v>
      </c>
      <c r="V36" s="51">
        <f>T36+U36</f>
        <v>67.801000000000002</v>
      </c>
      <c r="W36" s="20">
        <f>V36*X36</f>
        <v>102.69300092392047</v>
      </c>
      <c r="X36" s="52">
        <f>F59</f>
        <v>1.5146236917437863</v>
      </c>
      <c r="Y36" s="241"/>
      <c r="Z36" s="241"/>
      <c r="AA36" s="242"/>
    </row>
    <row r="37" spans="1:31" ht="17" x14ac:dyDescent="0.2">
      <c r="A37" s="8">
        <v>98</v>
      </c>
      <c r="B37" s="12" t="s">
        <v>222</v>
      </c>
      <c r="C37" s="21">
        <f>G37*0.5+K37*0.125+O37*0.125+S37*0.125+W37*0.125</f>
        <v>101.33059691319691</v>
      </c>
      <c r="D37" s="22">
        <v>60</v>
      </c>
      <c r="E37" s="22">
        <v>6.6020000000000003</v>
      </c>
      <c r="F37" s="19">
        <v>66.602000000000004</v>
      </c>
      <c r="G37" s="20">
        <f>F37*X37</f>
        <v>100.87696711751965</v>
      </c>
      <c r="H37" s="18">
        <v>60</v>
      </c>
      <c r="I37" s="43">
        <v>7.0759999999999996</v>
      </c>
      <c r="J37" s="45">
        <f>H37+I37</f>
        <v>67.075999999999993</v>
      </c>
      <c r="K37" s="21">
        <f>J37*X37</f>
        <v>101.59489874740621</v>
      </c>
      <c r="L37" s="22">
        <v>60</v>
      </c>
      <c r="M37" s="47">
        <v>7.0979999999999999</v>
      </c>
      <c r="N37" s="45">
        <f>L37+M37</f>
        <v>67.097999999999999</v>
      </c>
      <c r="O37" s="21">
        <f>N37*X37</f>
        <v>101.62822046862458</v>
      </c>
      <c r="P37" s="22">
        <v>60</v>
      </c>
      <c r="Q37" s="47">
        <v>7.2779999999999996</v>
      </c>
      <c r="R37" s="44">
        <f>P37+Q37</f>
        <v>67.278000000000006</v>
      </c>
      <c r="S37" s="50">
        <f>R37*X37</f>
        <v>101.90085273313846</v>
      </c>
      <c r="T37" s="22">
        <v>60</v>
      </c>
      <c r="U37" s="47">
        <v>7.3520000000000003</v>
      </c>
      <c r="V37" s="51">
        <f>T37+U37</f>
        <v>67.352000000000004</v>
      </c>
      <c r="W37" s="50">
        <f>V37*X37</f>
        <v>102.0129348863275</v>
      </c>
      <c r="X37" s="52">
        <f>F59</f>
        <v>1.5146236917437863</v>
      </c>
      <c r="Y37" s="239"/>
      <c r="Z37" s="239"/>
      <c r="AA37" s="240"/>
      <c r="AB37" s="53"/>
      <c r="AC37" s="141"/>
      <c r="AD37" s="141"/>
      <c r="AE37" s="141"/>
    </row>
    <row r="38" spans="1:31" ht="17" x14ac:dyDescent="0.2">
      <c r="A38" s="8">
        <v>99</v>
      </c>
      <c r="B38" s="12" t="s">
        <v>231</v>
      </c>
      <c r="C38" s="17">
        <f>G38*0.5+K38*0.125+O38*0.125+S38*0.125+W38*0.125</f>
        <v>101.87188555503386</v>
      </c>
      <c r="D38" s="18">
        <v>60</v>
      </c>
      <c r="E38" s="18">
        <v>7.1079999999999997</v>
      </c>
      <c r="F38" s="19">
        <v>67.108000000000004</v>
      </c>
      <c r="G38" s="20">
        <f>F38*X38</f>
        <v>101.64336670554202</v>
      </c>
      <c r="H38" s="18">
        <v>60</v>
      </c>
      <c r="I38" s="43">
        <v>7.601</v>
      </c>
      <c r="J38" s="45">
        <f>H38+I38</f>
        <v>67.600999999999999</v>
      </c>
      <c r="K38" s="21">
        <f>J38*X38</f>
        <v>102.3900761855717</v>
      </c>
      <c r="L38" s="22">
        <v>60</v>
      </c>
      <c r="M38" s="47">
        <v>7.6680000000000001</v>
      </c>
      <c r="N38" s="45">
        <f>L38+M38</f>
        <v>67.668000000000006</v>
      </c>
      <c r="O38" s="21">
        <f>N38*X38</f>
        <v>102.49155597291855</v>
      </c>
      <c r="P38" s="18">
        <v>60</v>
      </c>
      <c r="Q38" s="43">
        <v>7.173</v>
      </c>
      <c r="R38" s="44">
        <f>P38+Q38</f>
        <v>67.173000000000002</v>
      </c>
      <c r="S38" s="20">
        <f>R38*X38</f>
        <v>101.74181724550536</v>
      </c>
      <c r="T38" s="18">
        <v>60</v>
      </c>
      <c r="U38" s="43">
        <v>7.1970000000000001</v>
      </c>
      <c r="V38" s="51">
        <f>T38+U38</f>
        <v>67.197000000000003</v>
      </c>
      <c r="W38" s="20">
        <f>V38*X38</f>
        <v>101.77816821410721</v>
      </c>
      <c r="X38" s="52">
        <f>F59</f>
        <v>1.5146236917437863</v>
      </c>
      <c r="Y38" s="239"/>
      <c r="Z38" s="239"/>
      <c r="AA38" s="240"/>
      <c r="AB38" s="53"/>
      <c r="AC38" s="141"/>
      <c r="AD38" s="141"/>
      <c r="AE38" s="141"/>
    </row>
    <row r="39" spans="1:31" ht="17" x14ac:dyDescent="0.2">
      <c r="A39" s="8">
        <v>97</v>
      </c>
      <c r="B39" s="12" t="s">
        <v>227</v>
      </c>
      <c r="C39" s="17">
        <f>G39*0.5+K39*0.125+O39*0.125+S39*0.125+W39*0.125</f>
        <v>101.46767035729974</v>
      </c>
      <c r="D39" s="18">
        <v>60</v>
      </c>
      <c r="E39" s="18">
        <v>6.7709999999999999</v>
      </c>
      <c r="F39" s="19">
        <v>66.771000000000001</v>
      </c>
      <c r="G39" s="20">
        <f>F39*X39</f>
        <v>101.13293852142435</v>
      </c>
      <c r="H39" s="18">
        <v>60</v>
      </c>
      <c r="I39" s="43">
        <v>7.19</v>
      </c>
      <c r="J39" s="45">
        <f>H39+I39</f>
        <v>67.19</v>
      </c>
      <c r="K39" s="21">
        <f>J39*X39</f>
        <v>101.76756584826499</v>
      </c>
      <c r="L39" s="22">
        <v>60</v>
      </c>
      <c r="M39" s="47">
        <v>7.2919999999999998</v>
      </c>
      <c r="N39" s="45">
        <f>L39+M39</f>
        <v>67.292000000000002</v>
      </c>
      <c r="O39" s="21">
        <f>N39*X39</f>
        <v>101.92205746482287</v>
      </c>
      <c r="P39" s="18">
        <v>60</v>
      </c>
      <c r="Q39" s="189">
        <v>7.173</v>
      </c>
      <c r="R39" s="127">
        <f>P39+Q39</f>
        <v>67.173000000000002</v>
      </c>
      <c r="S39" s="145">
        <f>R39*X39</f>
        <v>101.74181724550536</v>
      </c>
      <c r="T39" s="23">
        <v>60</v>
      </c>
      <c r="U39" s="216">
        <v>7.1970000000000001</v>
      </c>
      <c r="V39" s="144">
        <f>T39+U39</f>
        <v>67.197000000000003</v>
      </c>
      <c r="W39" s="145">
        <f>V39*X39</f>
        <v>101.77816821410721</v>
      </c>
      <c r="X39" s="52">
        <f>F59</f>
        <v>1.5146236917437863</v>
      </c>
      <c r="Y39" s="239" t="s">
        <v>166</v>
      </c>
      <c r="Z39" s="239"/>
      <c r="AA39" s="240"/>
    </row>
    <row r="40" spans="1:31" ht="15" customHeight="1" x14ac:dyDescent="0.2">
      <c r="A40" s="8">
        <v>11</v>
      </c>
      <c r="B40" s="12" t="s">
        <v>220</v>
      </c>
      <c r="C40" s="17">
        <f t="shared" si="10"/>
        <v>101.65112915196219</v>
      </c>
      <c r="D40" s="18">
        <v>60</v>
      </c>
      <c r="E40" s="18">
        <v>6.5540000000000003</v>
      </c>
      <c r="F40" s="19">
        <v>66.554000000000002</v>
      </c>
      <c r="G40" s="20">
        <f t="shared" si="11"/>
        <v>100.80426518031595</v>
      </c>
      <c r="H40" s="18">
        <v>60</v>
      </c>
      <c r="I40" s="43">
        <v>6.88</v>
      </c>
      <c r="J40" s="44">
        <f t="shared" si="12"/>
        <v>66.88</v>
      </c>
      <c r="K40" s="17">
        <f t="shared" si="13"/>
        <v>101.29803250382442</v>
      </c>
      <c r="L40" s="18">
        <v>60</v>
      </c>
      <c r="M40" s="43">
        <v>7.3280000000000003</v>
      </c>
      <c r="N40" s="45">
        <f t="shared" si="14"/>
        <v>67.328000000000003</v>
      </c>
      <c r="O40" s="17">
        <f t="shared" si="15"/>
        <v>101.97658391772565</v>
      </c>
      <c r="P40" s="18">
        <v>60</v>
      </c>
      <c r="Q40" s="43">
        <v>8.0739999999999998</v>
      </c>
      <c r="R40" s="44">
        <f t="shared" si="16"/>
        <v>68.073999999999998</v>
      </c>
      <c r="S40" s="20">
        <f t="shared" si="17"/>
        <v>103.1064931917665</v>
      </c>
      <c r="T40" s="18">
        <v>60</v>
      </c>
      <c r="U40" s="43">
        <v>8.407</v>
      </c>
      <c r="V40" s="51">
        <f t="shared" si="18"/>
        <v>68.406999999999996</v>
      </c>
      <c r="W40" s="20">
        <f t="shared" si="19"/>
        <v>103.61086288111719</v>
      </c>
      <c r="X40" s="52">
        <f>F59</f>
        <v>1.5146236917437863</v>
      </c>
      <c r="Y40" s="239"/>
      <c r="Z40" s="239"/>
      <c r="AA40" s="240"/>
      <c r="AE40" s="141"/>
    </row>
    <row r="41" spans="1:31" ht="17" x14ac:dyDescent="0.2">
      <c r="A41" s="8">
        <v>22</v>
      </c>
      <c r="B41" s="12" t="s">
        <v>232</v>
      </c>
      <c r="C41" s="17">
        <f t="shared" si="10"/>
        <v>102.6892143646911</v>
      </c>
      <c r="D41" s="18">
        <v>60</v>
      </c>
      <c r="E41" s="18">
        <v>7.3090000000000002</v>
      </c>
      <c r="F41" s="19">
        <v>67.308999999999997</v>
      </c>
      <c r="G41" s="20">
        <f t="shared" si="11"/>
        <v>101.9478060675825</v>
      </c>
      <c r="H41" s="18">
        <v>60</v>
      </c>
      <c r="I41" s="43">
        <v>8.3119999999999994</v>
      </c>
      <c r="J41" s="45">
        <f t="shared" si="12"/>
        <v>68.311999999999998</v>
      </c>
      <c r="K41" s="21">
        <f t="shared" si="13"/>
        <v>103.46697363040153</v>
      </c>
      <c r="L41" s="22">
        <v>60</v>
      </c>
      <c r="M41" s="47">
        <v>8.359</v>
      </c>
      <c r="N41" s="45">
        <f t="shared" si="14"/>
        <v>68.358999999999995</v>
      </c>
      <c r="O41" s="21">
        <f t="shared" si="15"/>
        <v>103.53816094391348</v>
      </c>
      <c r="P41" s="18">
        <v>60</v>
      </c>
      <c r="Q41" s="189">
        <v>8.0739999999999998</v>
      </c>
      <c r="R41" s="127">
        <f t="shared" si="16"/>
        <v>68.073999999999998</v>
      </c>
      <c r="S41" s="145">
        <f t="shared" si="17"/>
        <v>103.1064931917665</v>
      </c>
      <c r="T41" s="23">
        <v>60</v>
      </c>
      <c r="U41" s="216">
        <v>8.407</v>
      </c>
      <c r="V41" s="144">
        <f t="shared" si="18"/>
        <v>68.406999999999996</v>
      </c>
      <c r="W41" s="145">
        <f t="shared" si="19"/>
        <v>103.61086288111719</v>
      </c>
      <c r="X41" s="52">
        <f>F59</f>
        <v>1.5146236917437863</v>
      </c>
      <c r="Y41" s="239" t="s">
        <v>166</v>
      </c>
      <c r="Z41" s="239"/>
      <c r="AA41" s="240"/>
      <c r="AE41" s="141"/>
    </row>
    <row r="42" spans="1:31" ht="17" x14ac:dyDescent="0.2">
      <c r="A42" s="8">
        <v>47</v>
      </c>
      <c r="B42" s="12" t="s">
        <v>233</v>
      </c>
      <c r="C42" s="17">
        <f>G42*0.5+K42*0.125+O42*0.125+S42*0.125+W42*0.125</f>
        <v>103.07960862123805</v>
      </c>
      <c r="D42" s="18">
        <v>60</v>
      </c>
      <c r="E42" s="18">
        <v>7.8410000000000002</v>
      </c>
      <c r="F42" s="19">
        <v>67.840999999999994</v>
      </c>
      <c r="G42" s="20">
        <f t="shared" si="11"/>
        <v>102.7535858715902</v>
      </c>
      <c r="H42" s="18">
        <v>60</v>
      </c>
      <c r="I42" s="43">
        <v>7.9080000000000004</v>
      </c>
      <c r="J42" s="45">
        <f t="shared" si="12"/>
        <v>67.908000000000001</v>
      </c>
      <c r="K42" s="21">
        <f>J42*X42</f>
        <v>102.85506565893704</v>
      </c>
      <c r="L42" s="22">
        <v>60</v>
      </c>
      <c r="M42" s="47">
        <v>8.4209999999999994</v>
      </c>
      <c r="N42" s="45">
        <f t="shared" si="14"/>
        <v>68.420999999999992</v>
      </c>
      <c r="O42" s="21">
        <f t="shared" si="15"/>
        <v>103.63206761280159</v>
      </c>
      <c r="P42" s="18">
        <v>60</v>
      </c>
      <c r="Q42" s="43">
        <v>8.3379999999999992</v>
      </c>
      <c r="R42" s="44">
        <f t="shared" si="16"/>
        <v>68.337999999999994</v>
      </c>
      <c r="S42" s="20">
        <f t="shared" si="17"/>
        <v>103.50635384638686</v>
      </c>
      <c r="T42" s="18">
        <v>60</v>
      </c>
      <c r="U42" s="43">
        <v>8.4190000000000005</v>
      </c>
      <c r="V42" s="51">
        <f t="shared" si="18"/>
        <v>68.418999999999997</v>
      </c>
      <c r="W42" s="20">
        <f t="shared" si="19"/>
        <v>103.62903836541811</v>
      </c>
      <c r="X42" s="52">
        <f>F59</f>
        <v>1.5146236917437863</v>
      </c>
      <c r="Y42" s="241"/>
      <c r="Z42" s="241"/>
      <c r="AA42" s="242"/>
      <c r="AE42" s="141"/>
    </row>
    <row r="43" spans="1:31" ht="18" thickBot="1" x14ac:dyDescent="0.25">
      <c r="A43" s="136">
        <v>59</v>
      </c>
      <c r="B43" s="187" t="s">
        <v>235</v>
      </c>
      <c r="C43" s="222" t="e">
        <f t="shared" si="10"/>
        <v>#VALUE!</v>
      </c>
      <c r="D43" s="152">
        <v>60</v>
      </c>
      <c r="E43" s="152">
        <v>9.9649999999999999</v>
      </c>
      <c r="F43" s="153">
        <v>69.965000000000003</v>
      </c>
      <c r="G43" s="154">
        <f t="shared" si="11"/>
        <v>105.97064659285401</v>
      </c>
      <c r="H43" s="152">
        <v>60</v>
      </c>
      <c r="I43" s="155">
        <v>9.1620000000000008</v>
      </c>
      <c r="J43" s="156">
        <f t="shared" si="12"/>
        <v>69.162000000000006</v>
      </c>
      <c r="K43" s="157">
        <f>J43*X43</f>
        <v>104.75440376838375</v>
      </c>
      <c r="L43" s="158">
        <v>60</v>
      </c>
      <c r="M43" s="159">
        <v>9.4220000000000006</v>
      </c>
      <c r="N43" s="156">
        <f t="shared" si="14"/>
        <v>69.421999999999997</v>
      </c>
      <c r="O43" s="157">
        <f t="shared" si="15"/>
        <v>105.14820592823713</v>
      </c>
      <c r="P43" s="152">
        <v>60</v>
      </c>
      <c r="Q43" s="191">
        <v>9.1620000000000008</v>
      </c>
      <c r="R43" s="217" t="s">
        <v>252</v>
      </c>
      <c r="S43" s="218" t="e">
        <f>R43*X43</f>
        <v>#VALUE!</v>
      </c>
      <c r="T43" s="219">
        <v>60</v>
      </c>
      <c r="U43" s="220">
        <v>9.4220000000000006</v>
      </c>
      <c r="V43" s="221" t="s">
        <v>252</v>
      </c>
      <c r="W43" s="218" t="e">
        <f>V43*X43</f>
        <v>#VALUE!</v>
      </c>
      <c r="X43" s="162">
        <f>F59</f>
        <v>1.5146236917437863</v>
      </c>
      <c r="Y43" s="239" t="s">
        <v>251</v>
      </c>
      <c r="Z43" s="239"/>
      <c r="AA43" s="240"/>
    </row>
    <row r="44" spans="1:31" ht="16" thickBot="1" x14ac:dyDescent="0.25">
      <c r="A44" s="141"/>
      <c r="B44" s="137"/>
      <c r="D44" s="2"/>
      <c r="E44" s="2"/>
      <c r="F44" s="2"/>
      <c r="V44" s="141"/>
      <c r="W44" s="141"/>
      <c r="X44" s="141"/>
      <c r="Y44" s="141"/>
      <c r="Z44" s="141"/>
    </row>
    <row r="45" spans="1:31" ht="28" customHeight="1" x14ac:dyDescent="0.2">
      <c r="A45" s="227" t="s">
        <v>214</v>
      </c>
      <c r="B45" s="228"/>
      <c r="C45" s="229"/>
      <c r="F45" s="2"/>
    </row>
    <row r="46" spans="1:31" ht="17" x14ac:dyDescent="0.2">
      <c r="A46" s="5" t="s">
        <v>131</v>
      </c>
      <c r="B46" s="12" t="s">
        <v>236</v>
      </c>
      <c r="C46" s="125">
        <v>100.9</v>
      </c>
      <c r="D46" s="24"/>
      <c r="E46" s="2"/>
      <c r="F46" s="141"/>
      <c r="G46" s="243"/>
      <c r="H46" s="243"/>
      <c r="I46" s="141"/>
      <c r="J46" s="2" t="s">
        <v>78</v>
      </c>
      <c r="K46" s="2" t="s">
        <v>78</v>
      </c>
    </row>
    <row r="47" spans="1:31" ht="17" x14ac:dyDescent="0.2">
      <c r="A47" s="5" t="s">
        <v>132</v>
      </c>
      <c r="B47" s="12" t="s">
        <v>218</v>
      </c>
      <c r="C47" s="125">
        <v>101.3</v>
      </c>
      <c r="D47" s="24"/>
      <c r="E47" s="2"/>
      <c r="F47" s="24"/>
      <c r="G47" s="25"/>
      <c r="H47" s="26"/>
      <c r="I47" s="141"/>
      <c r="J47" s="2" t="s">
        <v>78</v>
      </c>
      <c r="K47" s="2" t="s">
        <v>78</v>
      </c>
    </row>
    <row r="48" spans="1:31" ht="17" x14ac:dyDescent="0.2">
      <c r="A48" s="5" t="s">
        <v>133</v>
      </c>
      <c r="B48" s="12" t="s">
        <v>222</v>
      </c>
      <c r="C48" s="126">
        <v>101.3</v>
      </c>
      <c r="D48" s="24"/>
      <c r="E48" s="2"/>
      <c r="F48" s="2"/>
    </row>
    <row r="49" spans="1:8" ht="17" x14ac:dyDescent="0.2">
      <c r="A49" s="5" t="s">
        <v>134</v>
      </c>
      <c r="B49" s="12" t="s">
        <v>219</v>
      </c>
      <c r="C49" s="125">
        <v>101.5</v>
      </c>
      <c r="D49" s="25"/>
      <c r="E49" s="2"/>
      <c r="F49" s="2"/>
    </row>
    <row r="50" spans="1:8" ht="17" x14ac:dyDescent="0.2">
      <c r="A50" s="5" t="s">
        <v>135</v>
      </c>
      <c r="B50" s="12" t="s">
        <v>227</v>
      </c>
      <c r="C50" s="125">
        <v>101.5</v>
      </c>
      <c r="D50" s="25"/>
      <c r="E50" s="2"/>
      <c r="F50" s="2"/>
    </row>
    <row r="51" spans="1:8" ht="17" x14ac:dyDescent="0.2">
      <c r="A51" s="5" t="s">
        <v>136</v>
      </c>
      <c r="B51" s="12" t="s">
        <v>226</v>
      </c>
      <c r="C51" s="125">
        <v>101.6</v>
      </c>
      <c r="D51" s="25"/>
      <c r="E51" s="2"/>
      <c r="F51" s="2"/>
    </row>
    <row r="52" spans="1:8" ht="17" x14ac:dyDescent="0.2">
      <c r="A52" s="5" t="s">
        <v>137</v>
      </c>
      <c r="B52" s="12" t="s">
        <v>220</v>
      </c>
      <c r="C52" s="126">
        <v>101.7</v>
      </c>
      <c r="D52" s="25"/>
      <c r="E52" s="2"/>
      <c r="F52" s="2"/>
    </row>
    <row r="53" spans="1:8" ht="17" x14ac:dyDescent="0.2">
      <c r="A53" s="5" t="s">
        <v>138</v>
      </c>
      <c r="B53" s="12" t="s">
        <v>221</v>
      </c>
      <c r="C53" s="125">
        <v>101.7</v>
      </c>
      <c r="D53" s="25"/>
      <c r="E53" s="2"/>
      <c r="F53" s="2"/>
    </row>
    <row r="54" spans="1:8" ht="17" x14ac:dyDescent="0.2">
      <c r="A54" s="5" t="s">
        <v>139</v>
      </c>
      <c r="B54" s="12" t="s">
        <v>223</v>
      </c>
      <c r="C54" s="125">
        <v>101.7</v>
      </c>
      <c r="D54" s="25"/>
      <c r="E54" s="2"/>
      <c r="F54" s="2"/>
    </row>
    <row r="55" spans="1:8" ht="17" x14ac:dyDescent="0.2">
      <c r="A55" s="5" t="s">
        <v>140</v>
      </c>
      <c r="B55" s="12" t="s">
        <v>224</v>
      </c>
      <c r="C55" s="125">
        <v>101.7</v>
      </c>
      <c r="D55" s="25"/>
      <c r="E55" s="2"/>
      <c r="F55" s="2"/>
    </row>
    <row r="56" spans="1:8" ht="18" thickBot="1" x14ac:dyDescent="0.25">
      <c r="A56" s="27"/>
      <c r="B56" s="28" t="s">
        <v>79</v>
      </c>
      <c r="C56" s="29">
        <f>AVERAGE(C46:C55)</f>
        <v>101.49000000000002</v>
      </c>
      <c r="D56" s="25"/>
      <c r="E56" s="2"/>
      <c r="F56" s="2"/>
    </row>
    <row r="58" spans="1:8" ht="17" x14ac:dyDescent="0.2">
      <c r="A58" s="140" t="s">
        <v>80</v>
      </c>
      <c r="B58" s="244" t="s">
        <v>81</v>
      </c>
      <c r="C58" s="244"/>
      <c r="D58" s="146"/>
      <c r="E58" s="147"/>
      <c r="F58" s="33" t="s">
        <v>82</v>
      </c>
      <c r="G58" s="141"/>
      <c r="H58" s="141"/>
    </row>
    <row r="59" spans="1:8" ht="16" customHeight="1" thickBot="1" x14ac:dyDescent="0.25">
      <c r="A59" s="34" t="s">
        <v>213</v>
      </c>
      <c r="B59" s="35">
        <v>100</v>
      </c>
      <c r="C59" s="36">
        <v>66.022999999999996</v>
      </c>
      <c r="D59" s="148"/>
      <c r="E59" s="149"/>
      <c r="F59" s="38">
        <f>B59/C59</f>
        <v>1.5146236917437863</v>
      </c>
      <c r="G59" s="141"/>
      <c r="H59" s="141"/>
    </row>
  </sheetData>
  <mergeCells count="25">
    <mergeCell ref="B58:C58"/>
    <mergeCell ref="Y41:AA41"/>
    <mergeCell ref="Y42:AA42"/>
    <mergeCell ref="Y28:AA28"/>
    <mergeCell ref="Y43:AA43"/>
    <mergeCell ref="A45:C45"/>
    <mergeCell ref="G46:H46"/>
    <mergeCell ref="Y35:AA35"/>
    <mergeCell ref="Y38:AA38"/>
    <mergeCell ref="Y40:AA40"/>
    <mergeCell ref="Y31:AA31"/>
    <mergeCell ref="Y37:AA37"/>
    <mergeCell ref="Y36:AA36"/>
    <mergeCell ref="Y34:AA34"/>
    <mergeCell ref="Y39:AA39"/>
    <mergeCell ref="Y32:AA32"/>
    <mergeCell ref="Y30:AA30"/>
    <mergeCell ref="A1:K1"/>
    <mergeCell ref="A23:AA23"/>
    <mergeCell ref="Y24:AA24"/>
    <mergeCell ref="Y33:AA33"/>
    <mergeCell ref="Y27:AA27"/>
    <mergeCell ref="Y26:AA26"/>
    <mergeCell ref="Y25:AA25"/>
    <mergeCell ref="Y29:AA29"/>
  </mergeCells>
  <phoneticPr fontId="8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平衡影响值</vt:lpstr>
      <vt:lpstr>R1-ZIC</vt:lpstr>
      <vt:lpstr>R2-GIC</vt:lpstr>
      <vt:lpstr>R3-JCMC</vt:lpstr>
      <vt:lpstr>R4-STC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用户</cp:lastModifiedBy>
  <dcterms:created xsi:type="dcterms:W3CDTF">2006-09-16T00:00:00Z</dcterms:created>
  <dcterms:modified xsi:type="dcterms:W3CDTF">2017-07-12T09:29:18Z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