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wangheping/工作/LSS赛事部/比赛规则/2017规则调整/"/>
    </mc:Choice>
  </mc:AlternateContent>
  <bookViews>
    <workbookView xWindow="900" yWindow="460" windowWidth="24700" windowHeight="15540" activeTab="6"/>
  </bookViews>
  <sheets>
    <sheet name="R1-ZIC" sheetId="11" r:id="rId1"/>
    <sheet name="R2-GIC" sheetId="13" r:id="rId2"/>
    <sheet name="R3-JCMC" sheetId="14" r:id="rId3"/>
    <sheet name="R4-STC" sheetId="16" r:id="rId4"/>
    <sheet name="R5-SIC" sheetId="17" r:id="rId5"/>
    <sheet name="R6-NSP" sheetId="19" r:id="rId6"/>
    <sheet name="R7-WHSR" sheetId="18" r:id="rId7"/>
    <sheet name="平衡影响值" sheetId="1" r:id="rId8"/>
  </sheets>
  <definedNames>
    <definedName name="_xlnm._FilterDatabase" localSheetId="3" hidden="1">'R4-STC'!#REF!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8" l="1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42" i="19"/>
  <c r="C37" i="19"/>
  <c r="AG22" i="19"/>
  <c r="AE22" i="19"/>
  <c r="AF22" i="19"/>
  <c r="AA22" i="19"/>
  <c r="AB22" i="19"/>
  <c r="W22" i="19"/>
  <c r="X22" i="19"/>
  <c r="S22" i="19"/>
  <c r="T22" i="19"/>
  <c r="O22" i="19"/>
  <c r="P22" i="19"/>
  <c r="L22" i="19"/>
  <c r="E22" i="19"/>
  <c r="D22" i="19"/>
  <c r="AG21" i="19"/>
  <c r="AE21" i="19"/>
  <c r="AF21" i="19"/>
  <c r="AA21" i="19"/>
  <c r="AB21" i="19"/>
  <c r="W21" i="19"/>
  <c r="X21" i="19"/>
  <c r="S21" i="19"/>
  <c r="T21" i="19"/>
  <c r="O21" i="19"/>
  <c r="P21" i="19"/>
  <c r="L21" i="19"/>
  <c r="E21" i="19"/>
  <c r="O20" i="19"/>
  <c r="AG20" i="19"/>
  <c r="P20" i="19"/>
  <c r="S20" i="19"/>
  <c r="T20" i="19"/>
  <c r="W20" i="19"/>
  <c r="X20" i="19"/>
  <c r="AA20" i="19"/>
  <c r="AB20" i="19"/>
  <c r="AE20" i="19"/>
  <c r="AF20" i="19"/>
  <c r="L20" i="19"/>
  <c r="D21" i="19"/>
  <c r="E20" i="19"/>
  <c r="D20" i="19"/>
  <c r="AG19" i="19"/>
  <c r="AE19" i="19"/>
  <c r="AF19" i="19"/>
  <c r="AA19" i="19"/>
  <c r="AB19" i="19"/>
  <c r="W19" i="19"/>
  <c r="X19" i="19"/>
  <c r="S19" i="19"/>
  <c r="T19" i="19"/>
  <c r="O19" i="19"/>
  <c r="P19" i="19"/>
  <c r="L19" i="19"/>
  <c r="E19" i="19"/>
  <c r="D19" i="19"/>
  <c r="AG18" i="19"/>
  <c r="AE18" i="19"/>
  <c r="AF18" i="19"/>
  <c r="AA18" i="19"/>
  <c r="AB18" i="19"/>
  <c r="W18" i="19"/>
  <c r="X18" i="19"/>
  <c r="S18" i="19"/>
  <c r="T18" i="19"/>
  <c r="O18" i="19"/>
  <c r="P18" i="19"/>
  <c r="L18" i="19"/>
  <c r="E18" i="19"/>
  <c r="O17" i="19"/>
  <c r="AG17" i="19"/>
  <c r="P17" i="19"/>
  <c r="S17" i="19"/>
  <c r="T17" i="19"/>
  <c r="W17" i="19"/>
  <c r="X17" i="19"/>
  <c r="AA17" i="19"/>
  <c r="AB17" i="19"/>
  <c r="AE17" i="19"/>
  <c r="AF17" i="19"/>
  <c r="L17" i="19"/>
  <c r="D18" i="19"/>
  <c r="E17" i="19"/>
  <c r="D17" i="19"/>
  <c r="AG16" i="19"/>
  <c r="AE16" i="19"/>
  <c r="AF16" i="19"/>
  <c r="AA16" i="19"/>
  <c r="AB16" i="19"/>
  <c r="W16" i="19"/>
  <c r="X16" i="19"/>
  <c r="S16" i="19"/>
  <c r="T16" i="19"/>
  <c r="O16" i="19"/>
  <c r="P16" i="19"/>
  <c r="L16" i="19"/>
  <c r="E16" i="19"/>
  <c r="D16" i="19"/>
  <c r="AG15" i="19"/>
  <c r="AE15" i="19"/>
  <c r="AF15" i="19"/>
  <c r="AA15" i="19"/>
  <c r="AB15" i="19"/>
  <c r="W15" i="19"/>
  <c r="X15" i="19"/>
  <c r="S15" i="19"/>
  <c r="T15" i="19"/>
  <c r="O15" i="19"/>
  <c r="P15" i="19"/>
  <c r="L15" i="19"/>
  <c r="E15" i="19"/>
  <c r="O14" i="19"/>
  <c r="AG14" i="19"/>
  <c r="P14" i="19"/>
  <c r="S14" i="19"/>
  <c r="T14" i="19"/>
  <c r="W14" i="19"/>
  <c r="X14" i="19"/>
  <c r="AA14" i="19"/>
  <c r="AB14" i="19"/>
  <c r="AE14" i="19"/>
  <c r="AF14" i="19"/>
  <c r="L14" i="19"/>
  <c r="D15" i="19"/>
  <c r="E14" i="19"/>
  <c r="D14" i="19"/>
  <c r="AG13" i="19"/>
  <c r="AE13" i="19"/>
  <c r="AF13" i="19"/>
  <c r="AA13" i="19"/>
  <c r="AB13" i="19"/>
  <c r="W13" i="19"/>
  <c r="X13" i="19"/>
  <c r="S13" i="19"/>
  <c r="T13" i="19"/>
  <c r="O13" i="19"/>
  <c r="P13" i="19"/>
  <c r="L13" i="19"/>
  <c r="E13" i="19"/>
  <c r="D13" i="19"/>
  <c r="AG12" i="19"/>
  <c r="AE12" i="19"/>
  <c r="AF12" i="19"/>
  <c r="AA12" i="19"/>
  <c r="AB12" i="19"/>
  <c r="W12" i="19"/>
  <c r="X12" i="19"/>
  <c r="S12" i="19"/>
  <c r="T12" i="19"/>
  <c r="O12" i="19"/>
  <c r="P12" i="19"/>
  <c r="L12" i="19"/>
  <c r="E12" i="19"/>
  <c r="D12" i="19"/>
  <c r="AG11" i="19"/>
  <c r="AE11" i="19"/>
  <c r="AF11" i="19"/>
  <c r="AA11" i="19"/>
  <c r="AB11" i="19"/>
  <c r="W11" i="19"/>
  <c r="X11" i="19"/>
  <c r="S11" i="19"/>
  <c r="T11" i="19"/>
  <c r="O11" i="19"/>
  <c r="P11" i="19"/>
  <c r="L11" i="19"/>
  <c r="E11" i="19"/>
  <c r="O8" i="19"/>
  <c r="AG8" i="19"/>
  <c r="P8" i="19"/>
  <c r="S8" i="19"/>
  <c r="T8" i="19"/>
  <c r="W8" i="19"/>
  <c r="X8" i="19"/>
  <c r="AA8" i="19"/>
  <c r="AB8" i="19"/>
  <c r="AE8" i="19"/>
  <c r="AF8" i="19"/>
  <c r="L8" i="19"/>
  <c r="O9" i="19"/>
  <c r="AG9" i="19"/>
  <c r="P9" i="19"/>
  <c r="S9" i="19"/>
  <c r="T9" i="19"/>
  <c r="W9" i="19"/>
  <c r="X9" i="19"/>
  <c r="AA9" i="19"/>
  <c r="AB9" i="19"/>
  <c r="AE9" i="19"/>
  <c r="AF9" i="19"/>
  <c r="L9" i="19"/>
  <c r="D11" i="19"/>
  <c r="AG10" i="19"/>
  <c r="AE10" i="19"/>
  <c r="AF10" i="19"/>
  <c r="AA10" i="19"/>
  <c r="AB10" i="19"/>
  <c r="W10" i="19"/>
  <c r="X10" i="19"/>
  <c r="S10" i="19"/>
  <c r="T10" i="19"/>
  <c r="O10" i="19"/>
  <c r="P10" i="19"/>
  <c r="L10" i="19"/>
  <c r="E10" i="19"/>
  <c r="D10" i="19"/>
  <c r="E9" i="19"/>
  <c r="D9" i="19"/>
  <c r="E8" i="19"/>
  <c r="D8" i="19"/>
  <c r="AG7" i="19"/>
  <c r="AE7" i="19"/>
  <c r="AF7" i="19"/>
  <c r="AA7" i="19"/>
  <c r="AB7" i="19"/>
  <c r="W7" i="19"/>
  <c r="X7" i="19"/>
  <c r="S7" i="19"/>
  <c r="T7" i="19"/>
  <c r="O7" i="19"/>
  <c r="P7" i="19"/>
  <c r="L7" i="19"/>
  <c r="E7" i="19"/>
  <c r="O5" i="19"/>
  <c r="AG5" i="19"/>
  <c r="P5" i="19"/>
  <c r="S5" i="19"/>
  <c r="T5" i="19"/>
  <c r="W5" i="19"/>
  <c r="X5" i="19"/>
  <c r="AA5" i="19"/>
  <c r="AB5" i="19"/>
  <c r="AE5" i="19"/>
  <c r="AF5" i="19"/>
  <c r="L5" i="19"/>
  <c r="O6" i="19"/>
  <c r="AG6" i="19"/>
  <c r="P6" i="19"/>
  <c r="S6" i="19"/>
  <c r="T6" i="19"/>
  <c r="W6" i="19"/>
  <c r="X6" i="19"/>
  <c r="AA6" i="19"/>
  <c r="AB6" i="19"/>
  <c r="AE6" i="19"/>
  <c r="AF6" i="19"/>
  <c r="L6" i="19"/>
  <c r="D7" i="19"/>
  <c r="E6" i="19"/>
  <c r="D6" i="19"/>
  <c r="E5" i="19"/>
  <c r="D5" i="19"/>
  <c r="AG4" i="19"/>
  <c r="AE4" i="19"/>
  <c r="AF4" i="19"/>
  <c r="AA4" i="19"/>
  <c r="AB4" i="19"/>
  <c r="W4" i="19"/>
  <c r="X4" i="19"/>
  <c r="S4" i="19"/>
  <c r="T4" i="19"/>
  <c r="O4" i="19"/>
  <c r="P4" i="19"/>
  <c r="L4" i="19"/>
  <c r="E4" i="19"/>
  <c r="D4" i="19"/>
  <c r="D40" i="18"/>
  <c r="O19" i="18"/>
  <c r="AG19" i="18"/>
  <c r="P19" i="18"/>
  <c r="S19" i="18"/>
  <c r="T19" i="18"/>
  <c r="W19" i="18"/>
  <c r="X19" i="18"/>
  <c r="AA19" i="18"/>
  <c r="AB19" i="18"/>
  <c r="AE19" i="18"/>
  <c r="AF19" i="18"/>
  <c r="L19" i="18"/>
  <c r="O20" i="18"/>
  <c r="AG20" i="18"/>
  <c r="P20" i="18"/>
  <c r="S20" i="18"/>
  <c r="T20" i="18"/>
  <c r="W20" i="18"/>
  <c r="X20" i="18"/>
  <c r="AA20" i="18"/>
  <c r="AB20" i="18"/>
  <c r="AE20" i="18"/>
  <c r="AF20" i="18"/>
  <c r="L20" i="18"/>
  <c r="O18" i="18"/>
  <c r="AG18" i="18"/>
  <c r="P18" i="18"/>
  <c r="S18" i="18"/>
  <c r="T18" i="18"/>
  <c r="W18" i="18"/>
  <c r="X18" i="18"/>
  <c r="AA18" i="18"/>
  <c r="AB18" i="18"/>
  <c r="AE18" i="18"/>
  <c r="AF18" i="18"/>
  <c r="L18" i="18"/>
  <c r="O16" i="18"/>
  <c r="AG16" i="18"/>
  <c r="P16" i="18"/>
  <c r="S16" i="18"/>
  <c r="T16" i="18"/>
  <c r="W16" i="18"/>
  <c r="X16" i="18"/>
  <c r="AA16" i="18"/>
  <c r="AB16" i="18"/>
  <c r="AE16" i="18"/>
  <c r="AF16" i="18"/>
  <c r="L16" i="18"/>
  <c r="O14" i="18"/>
  <c r="AG14" i="18"/>
  <c r="P14" i="18"/>
  <c r="S14" i="18"/>
  <c r="T14" i="18"/>
  <c r="W14" i="18"/>
  <c r="X14" i="18"/>
  <c r="AA14" i="18"/>
  <c r="AB14" i="18"/>
  <c r="AE14" i="18"/>
  <c r="AF14" i="18"/>
  <c r="L14" i="18"/>
  <c r="O15" i="18"/>
  <c r="AG15" i="18"/>
  <c r="P15" i="18"/>
  <c r="S15" i="18"/>
  <c r="T15" i="18"/>
  <c r="W15" i="18"/>
  <c r="X15" i="18"/>
  <c r="AA15" i="18"/>
  <c r="AB15" i="18"/>
  <c r="AE15" i="18"/>
  <c r="AF15" i="18"/>
  <c r="L15" i="18"/>
  <c r="O8" i="18"/>
  <c r="AG8" i="18"/>
  <c r="P8" i="18"/>
  <c r="S8" i="18"/>
  <c r="T8" i="18"/>
  <c r="W8" i="18"/>
  <c r="X8" i="18"/>
  <c r="AA8" i="18"/>
  <c r="AB8" i="18"/>
  <c r="AE8" i="18"/>
  <c r="AF8" i="18"/>
  <c r="L8" i="18"/>
  <c r="O9" i="18"/>
  <c r="AG9" i="18"/>
  <c r="P9" i="18"/>
  <c r="S9" i="18"/>
  <c r="T9" i="18"/>
  <c r="W9" i="18"/>
  <c r="X9" i="18"/>
  <c r="AA9" i="18"/>
  <c r="AB9" i="18"/>
  <c r="AE9" i="18"/>
  <c r="AF9" i="18"/>
  <c r="L9" i="18"/>
  <c r="O5" i="18"/>
  <c r="AG5" i="18"/>
  <c r="P5" i="18"/>
  <c r="S5" i="18"/>
  <c r="T5" i="18"/>
  <c r="W5" i="18"/>
  <c r="X5" i="18"/>
  <c r="AA5" i="18"/>
  <c r="AB5" i="18"/>
  <c r="AE5" i="18"/>
  <c r="AF5" i="18"/>
  <c r="L5" i="18"/>
  <c r="O6" i="18"/>
  <c r="AG6" i="18"/>
  <c r="P6" i="18"/>
  <c r="S6" i="18"/>
  <c r="T6" i="18"/>
  <c r="W6" i="18"/>
  <c r="X6" i="18"/>
  <c r="AA6" i="18"/>
  <c r="AB6" i="18"/>
  <c r="AE6" i="18"/>
  <c r="AF6" i="18"/>
  <c r="L6" i="18"/>
  <c r="C35" i="18"/>
  <c r="E20" i="18"/>
  <c r="E19" i="18"/>
  <c r="E16" i="18"/>
  <c r="O17" i="18"/>
  <c r="AG17" i="18"/>
  <c r="P17" i="18"/>
  <c r="S17" i="18"/>
  <c r="T17" i="18"/>
  <c r="W17" i="18"/>
  <c r="X17" i="18"/>
  <c r="AA17" i="18"/>
  <c r="AB17" i="18"/>
  <c r="AE17" i="18"/>
  <c r="AF17" i="18"/>
  <c r="L17" i="18"/>
  <c r="E18" i="18"/>
  <c r="E17" i="18"/>
  <c r="E15" i="18"/>
  <c r="E14" i="18"/>
  <c r="AG13" i="18"/>
  <c r="AE13" i="18"/>
  <c r="AF13" i="18"/>
  <c r="AA13" i="18"/>
  <c r="AB13" i="18"/>
  <c r="W13" i="18"/>
  <c r="X13" i="18"/>
  <c r="S13" i="18"/>
  <c r="T13" i="18"/>
  <c r="O13" i="18"/>
  <c r="P13" i="18"/>
  <c r="L13" i="18"/>
  <c r="E13" i="18"/>
  <c r="AG12" i="18"/>
  <c r="AE12" i="18"/>
  <c r="AF12" i="18"/>
  <c r="AA12" i="18"/>
  <c r="AB12" i="18"/>
  <c r="W12" i="18"/>
  <c r="X12" i="18"/>
  <c r="S12" i="18"/>
  <c r="T12" i="18"/>
  <c r="O12" i="18"/>
  <c r="P12" i="18"/>
  <c r="L12" i="18"/>
  <c r="E12" i="18"/>
  <c r="AG11" i="18"/>
  <c r="AE11" i="18"/>
  <c r="AF11" i="18"/>
  <c r="AA11" i="18"/>
  <c r="AB11" i="18"/>
  <c r="W11" i="18"/>
  <c r="X11" i="18"/>
  <c r="S11" i="18"/>
  <c r="T11" i="18"/>
  <c r="O11" i="18"/>
  <c r="P11" i="18"/>
  <c r="L11" i="18"/>
  <c r="E11" i="18"/>
  <c r="O10" i="18"/>
  <c r="AG10" i="18"/>
  <c r="P10" i="18"/>
  <c r="S10" i="18"/>
  <c r="T10" i="18"/>
  <c r="W10" i="18"/>
  <c r="X10" i="18"/>
  <c r="AA10" i="18"/>
  <c r="AB10" i="18"/>
  <c r="AE10" i="18"/>
  <c r="AF10" i="18"/>
  <c r="L10" i="18"/>
  <c r="E10" i="18"/>
  <c r="E9" i="18"/>
  <c r="E8" i="18"/>
  <c r="AG7" i="18"/>
  <c r="AE7" i="18"/>
  <c r="AF7" i="18"/>
  <c r="AA7" i="18"/>
  <c r="AB7" i="18"/>
  <c r="W7" i="18"/>
  <c r="X7" i="18"/>
  <c r="S7" i="18"/>
  <c r="T7" i="18"/>
  <c r="O7" i="18"/>
  <c r="P7" i="18"/>
  <c r="L7" i="18"/>
  <c r="E7" i="18"/>
  <c r="O4" i="18"/>
  <c r="AG4" i="18"/>
  <c r="P4" i="18"/>
  <c r="S4" i="18"/>
  <c r="T4" i="18"/>
  <c r="W4" i="18"/>
  <c r="X4" i="18"/>
  <c r="AA4" i="18"/>
  <c r="AB4" i="18"/>
  <c r="AE4" i="18"/>
  <c r="AF4" i="18"/>
  <c r="L4" i="18"/>
  <c r="E6" i="18"/>
  <c r="E5" i="18"/>
  <c r="E4" i="18"/>
  <c r="R8" i="13"/>
  <c r="D41" i="13"/>
  <c r="AJ8" i="13"/>
  <c r="S8" i="13"/>
  <c r="V8" i="13"/>
  <c r="W8" i="13"/>
  <c r="Z8" i="13"/>
  <c r="AA8" i="13"/>
  <c r="AD8" i="13"/>
  <c r="AE8" i="13"/>
  <c r="AH8" i="13"/>
  <c r="AI8" i="13"/>
  <c r="O8" i="13"/>
  <c r="R11" i="13"/>
  <c r="AJ11" i="13"/>
  <c r="S11" i="13"/>
  <c r="V11" i="13"/>
  <c r="W11" i="13"/>
  <c r="Z11" i="13"/>
  <c r="AA11" i="13"/>
  <c r="AD11" i="13"/>
  <c r="AE11" i="13"/>
  <c r="AH11" i="13"/>
  <c r="AI11" i="13"/>
  <c r="O11" i="13"/>
  <c r="D9" i="13"/>
  <c r="F9" i="13"/>
  <c r="J9" i="13"/>
  <c r="D10" i="13"/>
  <c r="F10" i="13"/>
  <c r="J10" i="13"/>
  <c r="D11" i="13"/>
  <c r="F11" i="13"/>
  <c r="J11" i="13"/>
  <c r="D8" i="13"/>
  <c r="F8" i="13"/>
  <c r="J8" i="13"/>
  <c r="D42" i="17"/>
  <c r="AG22" i="17"/>
  <c r="O22" i="17"/>
  <c r="P22" i="17"/>
  <c r="S22" i="17"/>
  <c r="T22" i="17"/>
  <c r="W22" i="17"/>
  <c r="X22" i="17"/>
  <c r="AA22" i="17"/>
  <c r="AB22" i="17"/>
  <c r="AE22" i="17"/>
  <c r="AF22" i="17"/>
  <c r="L22" i="17"/>
  <c r="D22" i="17"/>
  <c r="AG21" i="17"/>
  <c r="O21" i="17"/>
  <c r="P21" i="17"/>
  <c r="S21" i="17"/>
  <c r="T21" i="17"/>
  <c r="W21" i="17"/>
  <c r="X21" i="17"/>
  <c r="AA21" i="17"/>
  <c r="AB21" i="17"/>
  <c r="AE21" i="17"/>
  <c r="AF21" i="17"/>
  <c r="L21" i="17"/>
  <c r="AG19" i="17"/>
  <c r="O19" i="17"/>
  <c r="P19" i="17"/>
  <c r="S19" i="17"/>
  <c r="T19" i="17"/>
  <c r="W19" i="17"/>
  <c r="X19" i="17"/>
  <c r="AA19" i="17"/>
  <c r="AB19" i="17"/>
  <c r="AE19" i="17"/>
  <c r="AF19" i="17"/>
  <c r="L19" i="17"/>
  <c r="D21" i="17"/>
  <c r="D20" i="17"/>
  <c r="D19" i="17"/>
  <c r="AG16" i="17"/>
  <c r="O16" i="17"/>
  <c r="P16" i="17"/>
  <c r="S16" i="17"/>
  <c r="T16" i="17"/>
  <c r="W16" i="17"/>
  <c r="X16" i="17"/>
  <c r="AA16" i="17"/>
  <c r="AB16" i="17"/>
  <c r="AE16" i="17"/>
  <c r="AF16" i="17"/>
  <c r="L16" i="17"/>
  <c r="AG18" i="17"/>
  <c r="O18" i="17"/>
  <c r="P18" i="17"/>
  <c r="S18" i="17"/>
  <c r="T18" i="17"/>
  <c r="W18" i="17"/>
  <c r="X18" i="17"/>
  <c r="AA18" i="17"/>
  <c r="AB18" i="17"/>
  <c r="AE18" i="17"/>
  <c r="AF18" i="17"/>
  <c r="L18" i="17"/>
  <c r="D18" i="17"/>
  <c r="D17" i="17"/>
  <c r="D16" i="17"/>
  <c r="AG14" i="17"/>
  <c r="O14" i="17"/>
  <c r="P14" i="17"/>
  <c r="S14" i="17"/>
  <c r="T14" i="17"/>
  <c r="W14" i="17"/>
  <c r="X14" i="17"/>
  <c r="AA14" i="17"/>
  <c r="AB14" i="17"/>
  <c r="AE14" i="17"/>
  <c r="AF14" i="17"/>
  <c r="L14" i="17"/>
  <c r="AG15" i="17"/>
  <c r="O15" i="17"/>
  <c r="P15" i="17"/>
  <c r="S15" i="17"/>
  <c r="T15" i="17"/>
  <c r="W15" i="17"/>
  <c r="X15" i="17"/>
  <c r="AA15" i="17"/>
  <c r="AB15" i="17"/>
  <c r="AE15" i="17"/>
  <c r="AF15" i="17"/>
  <c r="L15" i="17"/>
  <c r="D15" i="17"/>
  <c r="D14" i="17"/>
  <c r="D13" i="17"/>
  <c r="D12" i="17"/>
  <c r="AG10" i="17"/>
  <c r="O10" i="17"/>
  <c r="P10" i="17"/>
  <c r="S10" i="17"/>
  <c r="T10" i="17"/>
  <c r="W10" i="17"/>
  <c r="X10" i="17"/>
  <c r="AA10" i="17"/>
  <c r="AB10" i="17"/>
  <c r="AE10" i="17"/>
  <c r="AF10" i="17"/>
  <c r="L10" i="17"/>
  <c r="AG8" i="17"/>
  <c r="O8" i="17"/>
  <c r="P8" i="17"/>
  <c r="S8" i="17"/>
  <c r="T8" i="17"/>
  <c r="W8" i="17"/>
  <c r="X8" i="17"/>
  <c r="AA8" i="17"/>
  <c r="AB8" i="17"/>
  <c r="AE8" i="17"/>
  <c r="AF8" i="17"/>
  <c r="L8" i="17"/>
  <c r="D11" i="17"/>
  <c r="D10" i="17"/>
  <c r="D9" i="17"/>
  <c r="D8" i="17"/>
  <c r="AG4" i="17"/>
  <c r="O4" i="17"/>
  <c r="P4" i="17"/>
  <c r="S4" i="17"/>
  <c r="T4" i="17"/>
  <c r="W4" i="17"/>
  <c r="X4" i="17"/>
  <c r="AA4" i="17"/>
  <c r="AB4" i="17"/>
  <c r="AE4" i="17"/>
  <c r="AF4" i="17"/>
  <c r="L4" i="17"/>
  <c r="AG6" i="17"/>
  <c r="O6" i="17"/>
  <c r="P6" i="17"/>
  <c r="S6" i="17"/>
  <c r="T6" i="17"/>
  <c r="W6" i="17"/>
  <c r="X6" i="17"/>
  <c r="AA6" i="17"/>
  <c r="AB6" i="17"/>
  <c r="AE6" i="17"/>
  <c r="AF6" i="17"/>
  <c r="L6" i="17"/>
  <c r="D7" i="17"/>
  <c r="D6" i="17"/>
  <c r="D5" i="17"/>
  <c r="D4" i="17"/>
  <c r="C37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AG20" i="17"/>
  <c r="AG17" i="17"/>
  <c r="AG13" i="17"/>
  <c r="AG12" i="17"/>
  <c r="AG11" i="17"/>
  <c r="AG9" i="17"/>
  <c r="AG7" i="17"/>
  <c r="AG5" i="17"/>
  <c r="AE20" i="17"/>
  <c r="AF20" i="17"/>
  <c r="AA20" i="17"/>
  <c r="AB20" i="17"/>
  <c r="W20" i="17"/>
  <c r="X20" i="17"/>
  <c r="S20" i="17"/>
  <c r="T20" i="17"/>
  <c r="O20" i="17"/>
  <c r="P20" i="17"/>
  <c r="L20" i="17"/>
  <c r="AE17" i="17"/>
  <c r="AF17" i="17"/>
  <c r="AA17" i="17"/>
  <c r="AB17" i="17"/>
  <c r="W17" i="17"/>
  <c r="X17" i="17"/>
  <c r="S17" i="17"/>
  <c r="T17" i="17"/>
  <c r="O17" i="17"/>
  <c r="P17" i="17"/>
  <c r="L17" i="17"/>
  <c r="AE13" i="17"/>
  <c r="AF13" i="17"/>
  <c r="AA13" i="17"/>
  <c r="AB13" i="17"/>
  <c r="W13" i="17"/>
  <c r="X13" i="17"/>
  <c r="S13" i="17"/>
  <c r="T13" i="17"/>
  <c r="O13" i="17"/>
  <c r="P13" i="17"/>
  <c r="L13" i="17"/>
  <c r="AE12" i="17"/>
  <c r="AF12" i="17"/>
  <c r="AA12" i="17"/>
  <c r="AB12" i="17"/>
  <c r="W12" i="17"/>
  <c r="X12" i="17"/>
  <c r="S12" i="17"/>
  <c r="T12" i="17"/>
  <c r="O12" i="17"/>
  <c r="P12" i="17"/>
  <c r="L12" i="17"/>
  <c r="AE11" i="17"/>
  <c r="AF11" i="17"/>
  <c r="AA11" i="17"/>
  <c r="AB11" i="17"/>
  <c r="W11" i="17"/>
  <c r="X11" i="17"/>
  <c r="S11" i="17"/>
  <c r="T11" i="17"/>
  <c r="O11" i="17"/>
  <c r="P11" i="17"/>
  <c r="L11" i="17"/>
  <c r="AE9" i="17"/>
  <c r="AF9" i="17"/>
  <c r="AA9" i="17"/>
  <c r="AB9" i="17"/>
  <c r="W9" i="17"/>
  <c r="X9" i="17"/>
  <c r="S9" i="17"/>
  <c r="T9" i="17"/>
  <c r="O9" i="17"/>
  <c r="P9" i="17"/>
  <c r="L9" i="17"/>
  <c r="AE7" i="17"/>
  <c r="AF7" i="17"/>
  <c r="AA7" i="17"/>
  <c r="AB7" i="17"/>
  <c r="W7" i="17"/>
  <c r="X7" i="17"/>
  <c r="S7" i="17"/>
  <c r="T7" i="17"/>
  <c r="O7" i="17"/>
  <c r="P7" i="17"/>
  <c r="L7" i="17"/>
  <c r="AE5" i="17"/>
  <c r="AF5" i="17"/>
  <c r="AA5" i="17"/>
  <c r="AB5" i="17"/>
  <c r="W5" i="17"/>
  <c r="X5" i="17"/>
  <c r="S5" i="17"/>
  <c r="T5" i="17"/>
  <c r="O5" i="17"/>
  <c r="P5" i="17"/>
  <c r="L5" i="17"/>
  <c r="D42" i="16"/>
  <c r="AG9" i="16"/>
  <c r="P9" i="16"/>
  <c r="S9" i="16"/>
  <c r="T9" i="16"/>
  <c r="W9" i="16"/>
  <c r="X9" i="16"/>
  <c r="AA9" i="16"/>
  <c r="AB9" i="16"/>
  <c r="AE9" i="16"/>
  <c r="AF9" i="16"/>
  <c r="L9" i="16"/>
  <c r="AG10" i="16"/>
  <c r="P10" i="16"/>
  <c r="S10" i="16"/>
  <c r="T10" i="16"/>
  <c r="W10" i="16"/>
  <c r="X10" i="16"/>
  <c r="AA10" i="16"/>
  <c r="AB10" i="16"/>
  <c r="AE10" i="16"/>
  <c r="AF10" i="16"/>
  <c r="L10" i="16"/>
  <c r="D11" i="16"/>
  <c r="D10" i="16"/>
  <c r="D9" i="16"/>
  <c r="D8" i="16"/>
  <c r="AG19" i="16"/>
  <c r="P19" i="16"/>
  <c r="S19" i="16"/>
  <c r="T19" i="16"/>
  <c r="W19" i="16"/>
  <c r="X19" i="16"/>
  <c r="AA19" i="16"/>
  <c r="AB19" i="16"/>
  <c r="AE19" i="16"/>
  <c r="AF19" i="16"/>
  <c r="L19" i="16"/>
  <c r="AG20" i="16"/>
  <c r="P20" i="16"/>
  <c r="S20" i="16"/>
  <c r="T20" i="16"/>
  <c r="W20" i="16"/>
  <c r="X20" i="16"/>
  <c r="AA20" i="16"/>
  <c r="AB20" i="16"/>
  <c r="AE20" i="16"/>
  <c r="AF20" i="16"/>
  <c r="L20" i="16"/>
  <c r="D21" i="16"/>
  <c r="D20" i="16"/>
  <c r="D19" i="16"/>
  <c r="AG16" i="16"/>
  <c r="P16" i="16"/>
  <c r="S16" i="16"/>
  <c r="T16" i="16"/>
  <c r="W16" i="16"/>
  <c r="X16" i="16"/>
  <c r="AA16" i="16"/>
  <c r="AB16" i="16"/>
  <c r="AE16" i="16"/>
  <c r="AF16" i="16"/>
  <c r="L16" i="16"/>
  <c r="AG18" i="16"/>
  <c r="P18" i="16"/>
  <c r="S18" i="16"/>
  <c r="T18" i="16"/>
  <c r="W18" i="16"/>
  <c r="X18" i="16"/>
  <c r="AA18" i="16"/>
  <c r="AB18" i="16"/>
  <c r="AE18" i="16"/>
  <c r="AF18" i="16"/>
  <c r="L18" i="16"/>
  <c r="D18" i="16"/>
  <c r="D17" i="16"/>
  <c r="D16" i="16"/>
  <c r="AG12" i="16"/>
  <c r="P12" i="16"/>
  <c r="S12" i="16"/>
  <c r="T12" i="16"/>
  <c r="W12" i="16"/>
  <c r="X12" i="16"/>
  <c r="AA12" i="16"/>
  <c r="AB12" i="16"/>
  <c r="AE12" i="16"/>
  <c r="AF12" i="16"/>
  <c r="L12" i="16"/>
  <c r="AG14" i="16"/>
  <c r="P14" i="16"/>
  <c r="S14" i="16"/>
  <c r="T14" i="16"/>
  <c r="W14" i="16"/>
  <c r="X14" i="16"/>
  <c r="AA14" i="16"/>
  <c r="AB14" i="16"/>
  <c r="AE14" i="16"/>
  <c r="AF14" i="16"/>
  <c r="L14" i="16"/>
  <c r="D15" i="16"/>
  <c r="D14" i="16"/>
  <c r="D13" i="16"/>
  <c r="D12" i="16"/>
  <c r="AG5" i="16"/>
  <c r="P5" i="16"/>
  <c r="S5" i="16"/>
  <c r="T5" i="16"/>
  <c r="W5" i="16"/>
  <c r="X5" i="16"/>
  <c r="AA5" i="16"/>
  <c r="AB5" i="16"/>
  <c r="AE5" i="16"/>
  <c r="AF5" i="16"/>
  <c r="L5" i="16"/>
  <c r="AG6" i="16"/>
  <c r="P6" i="16"/>
  <c r="S6" i="16"/>
  <c r="T6" i="16"/>
  <c r="W6" i="16"/>
  <c r="X6" i="16"/>
  <c r="AA6" i="16"/>
  <c r="AB6" i="16"/>
  <c r="AE6" i="16"/>
  <c r="AF6" i="16"/>
  <c r="L6" i="16"/>
  <c r="D7" i="16"/>
  <c r="D6" i="16"/>
  <c r="D5" i="16"/>
  <c r="D4" i="16"/>
  <c r="C37" i="16"/>
  <c r="AG11" i="16"/>
  <c r="P11" i="16"/>
  <c r="S11" i="16"/>
  <c r="T11" i="16"/>
  <c r="W11" i="16"/>
  <c r="X11" i="16"/>
  <c r="AA11" i="16"/>
  <c r="AB11" i="16"/>
  <c r="AE11" i="16"/>
  <c r="AF11" i="16"/>
  <c r="L11" i="16"/>
  <c r="AG8" i="16"/>
  <c r="P8" i="16"/>
  <c r="S8" i="16"/>
  <c r="T8" i="16"/>
  <c r="W8" i="16"/>
  <c r="X8" i="16"/>
  <c r="AA8" i="16"/>
  <c r="AB8" i="16"/>
  <c r="AE8" i="16"/>
  <c r="AF8" i="16"/>
  <c r="L8" i="16"/>
  <c r="AG21" i="16"/>
  <c r="P21" i="16"/>
  <c r="S21" i="16"/>
  <c r="T21" i="16"/>
  <c r="W21" i="16"/>
  <c r="X21" i="16"/>
  <c r="AA21" i="16"/>
  <c r="AB21" i="16"/>
  <c r="AE21" i="16"/>
  <c r="AF21" i="16"/>
  <c r="L21" i="16"/>
  <c r="AG17" i="16"/>
  <c r="P17" i="16"/>
  <c r="S17" i="16"/>
  <c r="T17" i="16"/>
  <c r="W17" i="16"/>
  <c r="X17" i="16"/>
  <c r="AA17" i="16"/>
  <c r="AB17" i="16"/>
  <c r="AE17" i="16"/>
  <c r="AF17" i="16"/>
  <c r="L17" i="16"/>
  <c r="AG4" i="16"/>
  <c r="P4" i="16"/>
  <c r="S4" i="16"/>
  <c r="T4" i="16"/>
  <c r="W4" i="16"/>
  <c r="X4" i="16"/>
  <c r="AA4" i="16"/>
  <c r="AB4" i="16"/>
  <c r="AE4" i="16"/>
  <c r="AF4" i="16"/>
  <c r="L4" i="16"/>
  <c r="AG7" i="16"/>
  <c r="P7" i="16"/>
  <c r="S7" i="16"/>
  <c r="T7" i="16"/>
  <c r="W7" i="16"/>
  <c r="X7" i="16"/>
  <c r="AA7" i="16"/>
  <c r="AB7" i="16"/>
  <c r="AE7" i="16"/>
  <c r="AF7" i="16"/>
  <c r="L7" i="16"/>
  <c r="AE19" i="14"/>
  <c r="D42" i="14"/>
  <c r="AG19" i="14"/>
  <c r="AF19" i="14"/>
  <c r="AE13" i="16"/>
  <c r="AE15" i="16"/>
  <c r="AA13" i="16"/>
  <c r="AA15" i="16"/>
  <c r="W22" i="16"/>
  <c r="W13" i="16"/>
  <c r="W15" i="16"/>
  <c r="S22" i="16"/>
  <c r="S13" i="16"/>
  <c r="S15" i="16"/>
  <c r="AG22" i="16"/>
  <c r="AF22" i="16"/>
  <c r="AB22" i="16"/>
  <c r="X22" i="16"/>
  <c r="T22" i="16"/>
  <c r="P22" i="16"/>
  <c r="L22" i="16"/>
  <c r="AG13" i="16"/>
  <c r="AF13" i="16"/>
  <c r="AB13" i="16"/>
  <c r="X13" i="16"/>
  <c r="T13" i="16"/>
  <c r="P13" i="16"/>
  <c r="L13" i="16"/>
  <c r="AG15" i="16"/>
  <c r="AF15" i="16"/>
  <c r="AB15" i="16"/>
  <c r="X15" i="16"/>
  <c r="T15" i="16"/>
  <c r="P15" i="16"/>
  <c r="L15" i="16"/>
  <c r="E7" i="16"/>
  <c r="E4" i="16"/>
  <c r="E5" i="16"/>
  <c r="E6" i="16"/>
  <c r="E17" i="16"/>
  <c r="E18" i="16"/>
  <c r="E16" i="16"/>
  <c r="E21" i="16"/>
  <c r="E20" i="16"/>
  <c r="E19" i="16"/>
  <c r="E22" i="16"/>
  <c r="E11" i="16"/>
  <c r="E8" i="16"/>
  <c r="E10" i="16"/>
  <c r="E9" i="16"/>
  <c r="E15" i="16"/>
  <c r="E13" i="16"/>
  <c r="E14" i="16"/>
  <c r="E12" i="16"/>
  <c r="O20" i="14"/>
  <c r="AG20" i="14"/>
  <c r="P20" i="14"/>
  <c r="S20" i="14"/>
  <c r="T20" i="14"/>
  <c r="W20" i="14"/>
  <c r="X20" i="14"/>
  <c r="AA20" i="14"/>
  <c r="AB20" i="14"/>
  <c r="AE20" i="14"/>
  <c r="AF20" i="14"/>
  <c r="L20" i="14"/>
  <c r="O19" i="14"/>
  <c r="P19" i="14"/>
  <c r="S19" i="14"/>
  <c r="T19" i="14"/>
  <c r="W19" i="14"/>
  <c r="X19" i="14"/>
  <c r="AA19" i="14"/>
  <c r="AB19" i="14"/>
  <c r="L19" i="14"/>
  <c r="D21" i="14"/>
  <c r="D20" i="14"/>
  <c r="D19" i="14"/>
  <c r="O18" i="14"/>
  <c r="AG18" i="14"/>
  <c r="P18" i="14"/>
  <c r="S18" i="14"/>
  <c r="T18" i="14"/>
  <c r="W18" i="14"/>
  <c r="X18" i="14"/>
  <c r="AA18" i="14"/>
  <c r="AB18" i="14"/>
  <c r="AE18" i="14"/>
  <c r="AF18" i="14"/>
  <c r="L18" i="14"/>
  <c r="O17" i="14"/>
  <c r="AG17" i="14"/>
  <c r="P17" i="14"/>
  <c r="S17" i="14"/>
  <c r="T17" i="14"/>
  <c r="W17" i="14"/>
  <c r="X17" i="14"/>
  <c r="AA17" i="14"/>
  <c r="AB17" i="14"/>
  <c r="AE17" i="14"/>
  <c r="AF17" i="14"/>
  <c r="L17" i="14"/>
  <c r="D18" i="14"/>
  <c r="D17" i="14"/>
  <c r="D16" i="14"/>
  <c r="O15" i="14"/>
  <c r="AG15" i="14"/>
  <c r="P15" i="14"/>
  <c r="S15" i="14"/>
  <c r="T15" i="14"/>
  <c r="W15" i="14"/>
  <c r="X15" i="14"/>
  <c r="AA15" i="14"/>
  <c r="AB15" i="14"/>
  <c r="AE15" i="14"/>
  <c r="AF15" i="14"/>
  <c r="L15" i="14"/>
  <c r="O12" i="14"/>
  <c r="AG12" i="14"/>
  <c r="P12" i="14"/>
  <c r="S12" i="14"/>
  <c r="T12" i="14"/>
  <c r="W12" i="14"/>
  <c r="X12" i="14"/>
  <c r="AA12" i="14"/>
  <c r="AB12" i="14"/>
  <c r="AE12" i="14"/>
  <c r="AF12" i="14"/>
  <c r="L12" i="14"/>
  <c r="D15" i="14"/>
  <c r="D14" i="14"/>
  <c r="D13" i="14"/>
  <c r="D12" i="14"/>
  <c r="O10" i="14"/>
  <c r="AG10" i="14"/>
  <c r="P10" i="14"/>
  <c r="S10" i="14"/>
  <c r="T10" i="14"/>
  <c r="W10" i="14"/>
  <c r="X10" i="14"/>
  <c r="AA10" i="14"/>
  <c r="AB10" i="14"/>
  <c r="AE10" i="14"/>
  <c r="AF10" i="14"/>
  <c r="L10" i="14"/>
  <c r="O9" i="14"/>
  <c r="AG9" i="14"/>
  <c r="P9" i="14"/>
  <c r="S9" i="14"/>
  <c r="T9" i="14"/>
  <c r="W9" i="14"/>
  <c r="X9" i="14"/>
  <c r="AA9" i="14"/>
  <c r="AB9" i="14"/>
  <c r="AE9" i="14"/>
  <c r="AF9" i="14"/>
  <c r="L9" i="14"/>
  <c r="D11" i="14"/>
  <c r="D10" i="14"/>
  <c r="D9" i="14"/>
  <c r="D8" i="14"/>
  <c r="O4" i="14"/>
  <c r="AG4" i="14"/>
  <c r="P4" i="14"/>
  <c r="S4" i="14"/>
  <c r="T4" i="14"/>
  <c r="W4" i="14"/>
  <c r="X4" i="14"/>
  <c r="AA4" i="14"/>
  <c r="AB4" i="14"/>
  <c r="AE4" i="14"/>
  <c r="AF4" i="14"/>
  <c r="L4" i="14"/>
  <c r="O7" i="14"/>
  <c r="AG7" i="14"/>
  <c r="P7" i="14"/>
  <c r="S7" i="14"/>
  <c r="T7" i="14"/>
  <c r="W7" i="14"/>
  <c r="X7" i="14"/>
  <c r="AA7" i="14"/>
  <c r="AB7" i="14"/>
  <c r="AE7" i="14"/>
  <c r="AF7" i="14"/>
  <c r="L7" i="14"/>
  <c r="D7" i="14"/>
  <c r="D6" i="14"/>
  <c r="D5" i="14"/>
  <c r="D4" i="14"/>
  <c r="C37" i="14"/>
  <c r="E21" i="14"/>
  <c r="AG21" i="14"/>
  <c r="AE21" i="14"/>
  <c r="AF21" i="14"/>
  <c r="AE22" i="14"/>
  <c r="AG22" i="14"/>
  <c r="AF22" i="14"/>
  <c r="AA21" i="14"/>
  <c r="AB21" i="14"/>
  <c r="W21" i="14"/>
  <c r="X21" i="14"/>
  <c r="S21" i="14"/>
  <c r="T21" i="14"/>
  <c r="O21" i="14"/>
  <c r="P21" i="14"/>
  <c r="L21" i="14"/>
  <c r="AA22" i="14"/>
  <c r="AB22" i="14"/>
  <c r="O8" i="14"/>
  <c r="AG8" i="14"/>
  <c r="P8" i="14"/>
  <c r="S8" i="14"/>
  <c r="T8" i="14"/>
  <c r="W8" i="14"/>
  <c r="X8" i="14"/>
  <c r="AA8" i="14"/>
  <c r="AB8" i="14"/>
  <c r="AE8" i="14"/>
  <c r="AF8" i="14"/>
  <c r="L8" i="14"/>
  <c r="E20" i="14"/>
  <c r="E19" i="14"/>
  <c r="E18" i="14"/>
  <c r="E17" i="14"/>
  <c r="E16" i="14"/>
  <c r="E15" i="14"/>
  <c r="E14" i="14"/>
  <c r="E13" i="14"/>
  <c r="E12" i="14"/>
  <c r="E11" i="14"/>
  <c r="E22" i="14"/>
  <c r="E10" i="14"/>
  <c r="E9" i="14"/>
  <c r="E8" i="14"/>
  <c r="E7" i="14"/>
  <c r="E6" i="14"/>
  <c r="E5" i="14"/>
  <c r="E4" i="14"/>
  <c r="W22" i="14"/>
  <c r="X22" i="14"/>
  <c r="S22" i="14"/>
  <c r="T22" i="14"/>
  <c r="O22" i="14"/>
  <c r="P22" i="14"/>
  <c r="L22" i="14"/>
  <c r="AG16" i="14"/>
  <c r="AE16" i="14"/>
  <c r="AF16" i="14"/>
  <c r="AA16" i="14"/>
  <c r="AB16" i="14"/>
  <c r="W16" i="14"/>
  <c r="X16" i="14"/>
  <c r="S16" i="14"/>
  <c r="T16" i="14"/>
  <c r="O16" i="14"/>
  <c r="P16" i="14"/>
  <c r="L16" i="14"/>
  <c r="AG14" i="14"/>
  <c r="AE14" i="14"/>
  <c r="AF14" i="14"/>
  <c r="AA14" i="14"/>
  <c r="AB14" i="14"/>
  <c r="W14" i="14"/>
  <c r="X14" i="14"/>
  <c r="S14" i="14"/>
  <c r="T14" i="14"/>
  <c r="O14" i="14"/>
  <c r="P14" i="14"/>
  <c r="L14" i="14"/>
  <c r="AG13" i="14"/>
  <c r="AE13" i="14"/>
  <c r="AF13" i="14"/>
  <c r="AA13" i="14"/>
  <c r="AB13" i="14"/>
  <c r="W13" i="14"/>
  <c r="X13" i="14"/>
  <c r="S13" i="14"/>
  <c r="T13" i="14"/>
  <c r="O13" i="14"/>
  <c r="P13" i="14"/>
  <c r="L13" i="14"/>
  <c r="AG11" i="14"/>
  <c r="AE11" i="14"/>
  <c r="AF11" i="14"/>
  <c r="AA11" i="14"/>
  <c r="AB11" i="14"/>
  <c r="W11" i="14"/>
  <c r="X11" i="14"/>
  <c r="S11" i="14"/>
  <c r="T11" i="14"/>
  <c r="O11" i="14"/>
  <c r="P11" i="14"/>
  <c r="L11" i="14"/>
  <c r="AG6" i="14"/>
  <c r="AE6" i="14"/>
  <c r="AF6" i="14"/>
  <c r="AA6" i="14"/>
  <c r="AB6" i="14"/>
  <c r="W6" i="14"/>
  <c r="X6" i="14"/>
  <c r="S6" i="14"/>
  <c r="T6" i="14"/>
  <c r="O6" i="14"/>
  <c r="P6" i="14"/>
  <c r="L6" i="14"/>
  <c r="AG5" i="14"/>
  <c r="AE5" i="14"/>
  <c r="AF5" i="14"/>
  <c r="AA5" i="14"/>
  <c r="AB5" i="14"/>
  <c r="W5" i="14"/>
  <c r="X5" i="14"/>
  <c r="S5" i="14"/>
  <c r="T5" i="14"/>
  <c r="O5" i="14"/>
  <c r="P5" i="14"/>
  <c r="L5" i="14"/>
  <c r="R20" i="13"/>
  <c r="AJ20" i="13"/>
  <c r="S20" i="13"/>
  <c r="Z20" i="13"/>
  <c r="AA20" i="13"/>
  <c r="AD20" i="13"/>
  <c r="AE20" i="13"/>
  <c r="AH20" i="13"/>
  <c r="AI20" i="13"/>
  <c r="O20" i="13"/>
  <c r="R21" i="13"/>
  <c r="AJ21" i="13"/>
  <c r="S21" i="13"/>
  <c r="V21" i="13"/>
  <c r="W21" i="13"/>
  <c r="Z21" i="13"/>
  <c r="AA21" i="13"/>
  <c r="AD21" i="13"/>
  <c r="AE21" i="13"/>
  <c r="AH21" i="13"/>
  <c r="AI21" i="13"/>
  <c r="O21" i="13"/>
  <c r="D21" i="13"/>
  <c r="D20" i="13"/>
  <c r="D19" i="13"/>
  <c r="R17" i="13"/>
  <c r="AJ17" i="13"/>
  <c r="S17" i="13"/>
  <c r="V17" i="13"/>
  <c r="W17" i="13"/>
  <c r="Z17" i="13"/>
  <c r="AA17" i="13"/>
  <c r="AD17" i="13"/>
  <c r="AE17" i="13"/>
  <c r="AH17" i="13"/>
  <c r="AI17" i="13"/>
  <c r="O17" i="13"/>
  <c r="R18" i="13"/>
  <c r="AJ18" i="13"/>
  <c r="S18" i="13"/>
  <c r="V18" i="13"/>
  <c r="W18" i="13"/>
  <c r="Z18" i="13"/>
  <c r="AA18" i="13"/>
  <c r="AD18" i="13"/>
  <c r="AE18" i="13"/>
  <c r="AH18" i="13"/>
  <c r="AI18" i="13"/>
  <c r="O18" i="13"/>
  <c r="D18" i="13"/>
  <c r="D17" i="13"/>
  <c r="D16" i="13"/>
  <c r="R12" i="13"/>
  <c r="AJ12" i="13"/>
  <c r="S12" i="13"/>
  <c r="V12" i="13"/>
  <c r="W12" i="13"/>
  <c r="Z12" i="13"/>
  <c r="AA12" i="13"/>
  <c r="AD12" i="13"/>
  <c r="AE12" i="13"/>
  <c r="AH12" i="13"/>
  <c r="AI12" i="13"/>
  <c r="O12" i="13"/>
  <c r="R14" i="13"/>
  <c r="AJ14" i="13"/>
  <c r="S14" i="13"/>
  <c r="V14" i="13"/>
  <c r="W14" i="13"/>
  <c r="Z14" i="13"/>
  <c r="AA14" i="13"/>
  <c r="AD14" i="13"/>
  <c r="AE14" i="13"/>
  <c r="AH14" i="13"/>
  <c r="AI14" i="13"/>
  <c r="O14" i="13"/>
  <c r="D15" i="13"/>
  <c r="D14" i="13"/>
  <c r="D13" i="13"/>
  <c r="D12" i="13"/>
  <c r="R6" i="13"/>
  <c r="AJ6" i="13"/>
  <c r="S6" i="13"/>
  <c r="V6" i="13"/>
  <c r="W6" i="13"/>
  <c r="Z6" i="13"/>
  <c r="AA6" i="13"/>
  <c r="AD6" i="13"/>
  <c r="AE6" i="13"/>
  <c r="AH6" i="13"/>
  <c r="AI6" i="13"/>
  <c r="O6" i="13"/>
  <c r="R5" i="13"/>
  <c r="AJ5" i="13"/>
  <c r="S5" i="13"/>
  <c r="V5" i="13"/>
  <c r="W5" i="13"/>
  <c r="Z5" i="13"/>
  <c r="AA5" i="13"/>
  <c r="AD5" i="13"/>
  <c r="AE5" i="13"/>
  <c r="AH5" i="13"/>
  <c r="AI5" i="13"/>
  <c r="O5" i="13"/>
  <c r="D5" i="13"/>
  <c r="F5" i="13"/>
  <c r="D6" i="13"/>
  <c r="F6" i="13"/>
  <c r="D7" i="13"/>
  <c r="F7" i="13"/>
  <c r="D4" i="13"/>
  <c r="F4" i="13"/>
  <c r="AH7" i="13"/>
  <c r="AH9" i="13"/>
  <c r="AH10" i="13"/>
  <c r="AH13" i="13"/>
  <c r="AH15" i="13"/>
  <c r="AH16" i="13"/>
  <c r="AH19" i="13"/>
  <c r="AH4" i="13"/>
  <c r="AD7" i="13"/>
  <c r="AD9" i="13"/>
  <c r="AD10" i="13"/>
  <c r="AD13" i="13"/>
  <c r="AD15" i="13"/>
  <c r="AD16" i="13"/>
  <c r="AD19" i="13"/>
  <c r="AD4" i="13"/>
  <c r="Z7" i="13"/>
  <c r="Z9" i="13"/>
  <c r="Z10" i="13"/>
  <c r="Z13" i="13"/>
  <c r="Z15" i="13"/>
  <c r="Z16" i="13"/>
  <c r="Z19" i="13"/>
  <c r="Z4" i="13"/>
  <c r="V7" i="13"/>
  <c r="V9" i="13"/>
  <c r="V10" i="13"/>
  <c r="V13" i="13"/>
  <c r="V15" i="13"/>
  <c r="V16" i="13"/>
  <c r="V19" i="13"/>
  <c r="V20" i="13"/>
  <c r="V4" i="13"/>
  <c r="R7" i="13"/>
  <c r="R9" i="13"/>
  <c r="R10" i="13"/>
  <c r="R13" i="13"/>
  <c r="R15" i="13"/>
  <c r="R16" i="13"/>
  <c r="R19" i="13"/>
  <c r="R4" i="13"/>
  <c r="C36" i="13"/>
  <c r="AJ19" i="13"/>
  <c r="AI19" i="13"/>
  <c r="AE19" i="13"/>
  <c r="AA19" i="13"/>
  <c r="W19" i="13"/>
  <c r="S19" i="13"/>
  <c r="O19" i="13"/>
  <c r="AJ16" i="13"/>
  <c r="AI16" i="13"/>
  <c r="AE16" i="13"/>
  <c r="AA16" i="13"/>
  <c r="W16" i="13"/>
  <c r="S16" i="13"/>
  <c r="O16" i="13"/>
  <c r="AJ15" i="13"/>
  <c r="AI15" i="13"/>
  <c r="AE15" i="13"/>
  <c r="AA15" i="13"/>
  <c r="W15" i="13"/>
  <c r="S15" i="13"/>
  <c r="O15" i="13"/>
  <c r="AJ13" i="13"/>
  <c r="AI13" i="13"/>
  <c r="AE13" i="13"/>
  <c r="AA13" i="13"/>
  <c r="W13" i="13"/>
  <c r="S13" i="13"/>
  <c r="O13" i="13"/>
  <c r="AJ10" i="13"/>
  <c r="AI10" i="13"/>
  <c r="AE10" i="13"/>
  <c r="AA10" i="13"/>
  <c r="W10" i="13"/>
  <c r="S10" i="13"/>
  <c r="O10" i="13"/>
  <c r="AJ9" i="13"/>
  <c r="AI9" i="13"/>
  <c r="AE9" i="13"/>
  <c r="AA9" i="13"/>
  <c r="W9" i="13"/>
  <c r="S9" i="13"/>
  <c r="O9" i="13"/>
  <c r="AJ7" i="13"/>
  <c r="AI7" i="13"/>
  <c r="AE7" i="13"/>
  <c r="AA7" i="13"/>
  <c r="W7" i="13"/>
  <c r="S7" i="13"/>
  <c r="O7" i="13"/>
  <c r="AJ4" i="13"/>
  <c r="AI4" i="13"/>
  <c r="AE4" i="13"/>
  <c r="AA4" i="13"/>
  <c r="W4" i="13"/>
  <c r="S4" i="13"/>
  <c r="O4" i="13"/>
  <c r="G21" i="13"/>
  <c r="F21" i="13"/>
  <c r="G20" i="13"/>
  <c r="F20" i="13"/>
  <c r="G19" i="13"/>
  <c r="F19" i="13"/>
  <c r="G11" i="13"/>
  <c r="G8" i="13"/>
  <c r="G9" i="13"/>
  <c r="G10" i="13"/>
  <c r="G18" i="13"/>
  <c r="F18" i="13"/>
  <c r="G17" i="13"/>
  <c r="F17" i="13"/>
  <c r="G16" i="13"/>
  <c r="F16" i="13"/>
  <c r="G15" i="13"/>
  <c r="G12" i="13"/>
  <c r="G14" i="13"/>
  <c r="G13" i="13"/>
  <c r="G7" i="13"/>
  <c r="G6" i="13"/>
  <c r="G5" i="13"/>
  <c r="G4" i="13"/>
  <c r="L4" i="1"/>
  <c r="L5" i="1"/>
  <c r="M4" i="1"/>
  <c r="M5" i="1"/>
  <c r="L8" i="1"/>
  <c r="M8" i="1"/>
  <c r="N8" i="1"/>
  <c r="Q8" i="1"/>
  <c r="AB8" i="1"/>
  <c r="K21" i="1"/>
  <c r="L21" i="1"/>
  <c r="M21" i="1"/>
  <c r="Q21" i="1"/>
  <c r="K20" i="1"/>
  <c r="L20" i="1"/>
  <c r="M20" i="1"/>
  <c r="Q20" i="1"/>
  <c r="L19" i="1"/>
  <c r="M19" i="1"/>
  <c r="Q19" i="1"/>
  <c r="K17" i="1"/>
  <c r="L17" i="1"/>
  <c r="M17" i="1"/>
  <c r="L14" i="1"/>
  <c r="M14" i="1"/>
  <c r="L13" i="1"/>
  <c r="M13" i="1"/>
  <c r="N21" i="1"/>
  <c r="N20" i="1"/>
  <c r="N19" i="1"/>
  <c r="K18" i="1"/>
  <c r="L18" i="1"/>
  <c r="M18" i="1"/>
  <c r="Q18" i="1"/>
  <c r="L11" i="1"/>
  <c r="M11" i="1"/>
  <c r="Q14" i="1"/>
  <c r="Q13" i="1"/>
  <c r="L12" i="1"/>
  <c r="M12" i="1"/>
  <c r="Q12" i="1"/>
  <c r="Q11" i="1"/>
  <c r="N18" i="1"/>
  <c r="K16" i="1"/>
  <c r="L6" i="1"/>
  <c r="M6" i="1"/>
  <c r="Q6" i="1"/>
  <c r="L7" i="1"/>
  <c r="M7" i="1"/>
  <c r="Q7" i="1"/>
  <c r="L9" i="1"/>
  <c r="M9" i="1"/>
  <c r="Q9" i="1"/>
  <c r="L10" i="1"/>
  <c r="M10" i="1"/>
  <c r="Q10" i="1"/>
  <c r="L15" i="1"/>
  <c r="M15" i="1"/>
  <c r="Q15" i="1"/>
  <c r="L16" i="1"/>
  <c r="M16" i="1"/>
  <c r="Q16" i="1"/>
  <c r="Q17" i="1"/>
  <c r="D42" i="11"/>
  <c r="C37" i="11"/>
  <c r="AJ21" i="11"/>
  <c r="AI21" i="11"/>
  <c r="AE21" i="11"/>
  <c r="AA21" i="11"/>
  <c r="W21" i="11"/>
  <c r="S21" i="11"/>
  <c r="O21" i="11"/>
  <c r="AJ20" i="11"/>
  <c r="AI20" i="11"/>
  <c r="AE20" i="11"/>
  <c r="AA20" i="11"/>
  <c r="S20" i="11"/>
  <c r="O20" i="11"/>
  <c r="AJ19" i="11"/>
  <c r="AI19" i="11"/>
  <c r="AE19" i="11"/>
  <c r="AA19" i="11"/>
  <c r="W19" i="11"/>
  <c r="S19" i="11"/>
  <c r="O19" i="11"/>
  <c r="AJ18" i="11"/>
  <c r="AI18" i="11"/>
  <c r="AE18" i="11"/>
  <c r="AA18" i="11"/>
  <c r="W18" i="11"/>
  <c r="S18" i="11"/>
  <c r="O18" i="11"/>
  <c r="AJ17" i="11"/>
  <c r="AI17" i="11"/>
  <c r="AE17" i="11"/>
  <c r="AA17" i="11"/>
  <c r="W17" i="11"/>
  <c r="S17" i="11"/>
  <c r="O17" i="11"/>
  <c r="AJ16" i="11"/>
  <c r="AI16" i="11"/>
  <c r="AE16" i="11"/>
  <c r="AA16" i="11"/>
  <c r="W16" i="11"/>
  <c r="S16" i="11"/>
  <c r="O16" i="11"/>
  <c r="AJ15" i="11"/>
  <c r="AI15" i="11"/>
  <c r="AE15" i="11"/>
  <c r="AA15" i="11"/>
  <c r="W15" i="11"/>
  <c r="S15" i="11"/>
  <c r="O15" i="11"/>
  <c r="AJ14" i="11"/>
  <c r="AI14" i="11"/>
  <c r="AE14" i="11"/>
  <c r="AA14" i="11"/>
  <c r="W14" i="11"/>
  <c r="S14" i="11"/>
  <c r="O14" i="11"/>
  <c r="AJ13" i="11"/>
  <c r="AI13" i="11"/>
  <c r="AE13" i="11"/>
  <c r="AA13" i="11"/>
  <c r="W13" i="11"/>
  <c r="S13" i="11"/>
  <c r="O13" i="11"/>
  <c r="AJ12" i="11"/>
  <c r="AI12" i="11"/>
  <c r="AE12" i="11"/>
  <c r="AA12" i="11"/>
  <c r="W12" i="11"/>
  <c r="S12" i="11"/>
  <c r="O12" i="11"/>
  <c r="AJ11" i="11"/>
  <c r="AI11" i="11"/>
  <c r="AE11" i="11"/>
  <c r="AA11" i="11"/>
  <c r="W11" i="11"/>
  <c r="S11" i="11"/>
  <c r="O11" i="11"/>
  <c r="AJ10" i="11"/>
  <c r="AI10" i="11"/>
  <c r="AE10" i="11"/>
  <c r="AA10" i="11"/>
  <c r="W10" i="11"/>
  <c r="S10" i="11"/>
  <c r="O10" i="11"/>
  <c r="AJ9" i="11"/>
  <c r="AI9" i="11"/>
  <c r="AE9" i="11"/>
  <c r="AA9" i="11"/>
  <c r="W9" i="11"/>
  <c r="S9" i="11"/>
  <c r="O9" i="11"/>
  <c r="AJ8" i="11"/>
  <c r="AI8" i="11"/>
  <c r="AE8" i="11"/>
  <c r="AA8" i="11"/>
  <c r="W8" i="11"/>
  <c r="S8" i="11"/>
  <c r="O8" i="11"/>
  <c r="AJ7" i="11"/>
  <c r="AI7" i="11"/>
  <c r="AE7" i="11"/>
  <c r="AA7" i="11"/>
  <c r="W7" i="11"/>
  <c r="S7" i="11"/>
  <c r="O7" i="11"/>
  <c r="AJ6" i="11"/>
  <c r="AI6" i="11"/>
  <c r="AE6" i="11"/>
  <c r="AA6" i="11"/>
  <c r="W6" i="11"/>
  <c r="S6" i="11"/>
  <c r="O6" i="11"/>
  <c r="AJ5" i="11"/>
  <c r="AI5" i="11"/>
  <c r="AE5" i="11"/>
  <c r="AA5" i="11"/>
  <c r="W5" i="11"/>
  <c r="S5" i="11"/>
  <c r="O5" i="11"/>
  <c r="AJ4" i="11"/>
  <c r="AI4" i="11"/>
  <c r="AE4" i="11"/>
  <c r="AA4" i="11"/>
  <c r="W4" i="11"/>
  <c r="S4" i="11"/>
  <c r="O4" i="11"/>
  <c r="G21" i="11"/>
  <c r="D21" i="11"/>
  <c r="F21" i="11"/>
  <c r="G20" i="11"/>
  <c r="D20" i="11"/>
  <c r="F20" i="11"/>
  <c r="G19" i="11"/>
  <c r="D19" i="11"/>
  <c r="F19" i="11"/>
  <c r="G18" i="11"/>
  <c r="D18" i="11"/>
  <c r="F18" i="11"/>
  <c r="G17" i="11"/>
  <c r="D17" i="11"/>
  <c r="F17" i="11"/>
  <c r="G16" i="11"/>
  <c r="D16" i="11"/>
  <c r="F16" i="11"/>
  <c r="G15" i="11"/>
  <c r="D15" i="11"/>
  <c r="F15" i="11"/>
  <c r="G14" i="11"/>
  <c r="D14" i="11"/>
  <c r="F14" i="11"/>
  <c r="G13" i="11"/>
  <c r="D13" i="11"/>
  <c r="F13" i="11"/>
  <c r="G12" i="11"/>
  <c r="D12" i="11"/>
  <c r="F12" i="11"/>
  <c r="G11" i="11"/>
  <c r="D11" i="11"/>
  <c r="G10" i="11"/>
  <c r="D10" i="11"/>
  <c r="G9" i="11"/>
  <c r="D9" i="11"/>
  <c r="G8" i="11"/>
  <c r="D8" i="11"/>
  <c r="G7" i="11"/>
  <c r="D7" i="11"/>
  <c r="G6" i="11"/>
  <c r="D6" i="11"/>
  <c r="G5" i="11"/>
  <c r="D5" i="11"/>
  <c r="G4" i="11"/>
  <c r="D4" i="11"/>
  <c r="N17" i="1"/>
  <c r="N16" i="1"/>
  <c r="N15" i="1"/>
  <c r="N14" i="1"/>
  <c r="N13" i="1"/>
  <c r="N12" i="1"/>
  <c r="N11" i="1"/>
  <c r="N10" i="1"/>
  <c r="AB9" i="1"/>
  <c r="N9" i="1"/>
  <c r="AB7" i="1"/>
  <c r="N7" i="1"/>
  <c r="AE6" i="1"/>
  <c r="AC6" i="1"/>
  <c r="AB6" i="1"/>
  <c r="N6" i="1"/>
  <c r="AE5" i="1"/>
  <c r="AC5" i="1"/>
  <c r="AB5" i="1"/>
  <c r="Q5" i="1"/>
  <c r="N5" i="1"/>
  <c r="AE4" i="1"/>
  <c r="AC4" i="1"/>
  <c r="AB4" i="1"/>
  <c r="Q4" i="1"/>
  <c r="N4" i="1"/>
</calcChain>
</file>

<file path=xl/sharedStrings.xml><?xml version="1.0" encoding="utf-8"?>
<sst xmlns="http://schemas.openxmlformats.org/spreadsheetml/2006/main" count="1232" uniqueCount="264">
  <si>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</si>
  <si>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</si>
  <si>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</si>
  <si>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</si>
  <si>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</si>
  <si>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</si>
  <si>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</si>
  <si>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</si>
  <si>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</si>
  <si>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</si>
  <si>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</si>
  <si>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</si>
  <si>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</si>
  <si>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</si>
  <si>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</si>
  <si>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</si>
  <si>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</si>
  <si>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</si>
  <si>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</si>
  <si>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</si>
  <si>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</si>
  <si>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</si>
  <si>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</si>
  <si>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</si>
  <si>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</si>
  <si>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</si>
  <si>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</si>
  <si>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</si>
  <si>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</si>
  <si>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</si>
  <si>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</si>
  <si>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</si>
  <si>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</si>
  <si>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车号</t>
  </si>
  <si>
    <t>平衡手段</t>
  </si>
  <si>
    <t>平衡后圈时</t>
  </si>
  <si>
    <t>备注</t>
  </si>
  <si>
    <t>≤101.0</t>
  </si>
  <si>
    <t>Daniel</t>
  </si>
  <si>
    <t>凌度GTS</t>
  </si>
  <si>
    <t>张臻东</t>
  </si>
  <si>
    <t>艾明达</t>
  </si>
  <si>
    <t>朱戴维</t>
  </si>
  <si>
    <t>欧阳若曦</t>
  </si>
  <si>
    <t>张志强</t>
  </si>
  <si>
    <t>谢欣哲</t>
  </si>
  <si>
    <t>郑安迪</t>
  </si>
  <si>
    <t>詹家图</t>
  </si>
  <si>
    <t>陈旭</t>
  </si>
  <si>
    <t>何子贤</t>
  </si>
  <si>
    <t>Leif Tomas</t>
  </si>
  <si>
    <t xml:space="preserve"> </t>
  </si>
  <si>
    <t>车手</t>
  </si>
  <si>
    <t>王睿</t>
  </si>
  <si>
    <t>-0.5mm</t>
    <phoneticPr fontId="6" type="noConversion"/>
  </si>
  <si>
    <t>-1mm</t>
    <phoneticPr fontId="6" type="noConversion"/>
  </si>
  <si>
    <t>Restrictor -0.5mm</t>
    <phoneticPr fontId="6" type="noConversion"/>
  </si>
  <si>
    <t>Restrictor -1mm</t>
    <phoneticPr fontId="6" type="noConversion"/>
  </si>
  <si>
    <t>Restrictor -1.5mm</t>
    <phoneticPr fontId="6" type="noConversion"/>
  </si>
  <si>
    <t>-1.5mm</t>
    <phoneticPr fontId="6" type="noConversion"/>
  </si>
  <si>
    <t>Boost -0.1bar</t>
  </si>
  <si>
    <t>-0.1Bar</t>
  </si>
  <si>
    <t>Boost -0.2bar</t>
  </si>
  <si>
    <t>-0.2Bar</t>
  </si>
  <si>
    <t>max</t>
    <phoneticPr fontId="6" type="noConversion"/>
  </si>
  <si>
    <t>朱胡安</t>
  </si>
  <si>
    <t>Alex Fontana</t>
    <phoneticPr fontId="6" type="noConversion"/>
  </si>
  <si>
    <t>何晓乐</t>
    <rPh sb="0" eb="1">
      <t>he'xiao'le</t>
    </rPh>
    <phoneticPr fontId="6" type="noConversion"/>
  </si>
  <si>
    <t>James Nash</t>
    <phoneticPr fontId="6" type="noConversion"/>
  </si>
  <si>
    <t>叶弘历</t>
    <rPh sb="0" eb="1">
      <t>ye'hong'li</t>
    </rPh>
    <phoneticPr fontId="6" type="noConversion"/>
  </si>
  <si>
    <t>甄卓伟</t>
    <rPh sb="0" eb="1">
      <t>zhen'zhuo'wei</t>
    </rPh>
    <phoneticPr fontId="6" type="noConversion"/>
  </si>
  <si>
    <t>凌度GTS</t>
    <phoneticPr fontId="6" type="noConversion"/>
  </si>
  <si>
    <t>≤101.1</t>
  </si>
  <si>
    <t>≤101.1</t>
    <phoneticPr fontId="6" type="noConversion"/>
  </si>
  <si>
    <t>是否触发平衡</t>
    <rPh sb="0" eb="1">
      <t>shi'fou</t>
    </rPh>
    <rPh sb="2" eb="3">
      <t>chu'fa</t>
    </rPh>
    <rPh sb="4" eb="5">
      <t>ping'h</t>
    </rPh>
    <phoneticPr fontId="6" type="noConversion"/>
  </si>
  <si>
    <t>詹家图</t>
    <phoneticPr fontId="6" type="noConversion"/>
  </si>
  <si>
    <t>全新福克斯</t>
    <phoneticPr fontId="6" type="noConversion"/>
  </si>
  <si>
    <t>曹宏炜</t>
    <phoneticPr fontId="6" type="noConversion"/>
  </si>
  <si>
    <t>甄卓伟</t>
    <phoneticPr fontId="6" type="noConversion"/>
  </si>
  <si>
    <t>何晓乐</t>
    <phoneticPr fontId="6" type="noConversion"/>
  </si>
  <si>
    <t>JamesNash</t>
    <phoneticPr fontId="6" type="noConversion"/>
  </si>
  <si>
    <t>K3</t>
    <phoneticPr fontId="6" type="noConversion"/>
  </si>
  <si>
    <t>K3</t>
    <phoneticPr fontId="6" type="noConversion"/>
  </si>
  <si>
    <t>K3</t>
    <phoneticPr fontId="6" type="noConversion"/>
  </si>
  <si>
    <t>凌渡GTS</t>
    <phoneticPr fontId="6" type="noConversion"/>
  </si>
  <si>
    <t>凌渡GTS</t>
    <phoneticPr fontId="6" type="noConversion"/>
  </si>
  <si>
    <t>凌渡GTS</t>
    <phoneticPr fontId="6" type="noConversion"/>
  </si>
  <si>
    <t>M6</t>
    <phoneticPr fontId="6" type="noConversion"/>
  </si>
  <si>
    <t>M6</t>
    <phoneticPr fontId="6" type="noConversion"/>
  </si>
  <si>
    <t>阿特兹</t>
    <phoneticPr fontId="6" type="noConversion"/>
  </si>
  <si>
    <t>陈超</t>
    <phoneticPr fontId="6" type="noConversion"/>
  </si>
  <si>
    <t>Leif Tomas</t>
    <phoneticPr fontId="6" type="noConversion"/>
  </si>
  <si>
    <t>何子贤</t>
    <phoneticPr fontId="6" type="noConversion"/>
  </si>
  <si>
    <t>陈旭</t>
    <phoneticPr fontId="6" type="noConversion"/>
  </si>
  <si>
    <t>Daniel Lloyd</t>
    <phoneticPr fontId="6" type="noConversion"/>
  </si>
  <si>
    <t>朱胡安</t>
    <phoneticPr fontId="6" type="noConversion"/>
  </si>
  <si>
    <t>朱戴维</t>
    <phoneticPr fontId="6" type="noConversion"/>
  </si>
  <si>
    <t>艾明达</t>
    <phoneticPr fontId="6" type="noConversion"/>
  </si>
  <si>
    <t>江腾一</t>
    <phoneticPr fontId="6" type="noConversion"/>
  </si>
  <si>
    <t>王睿</t>
    <phoneticPr fontId="6" type="noConversion"/>
  </si>
  <si>
    <t>张臻东</t>
    <phoneticPr fontId="6" type="noConversion"/>
  </si>
  <si>
    <t>张志强</t>
    <phoneticPr fontId="6" type="noConversion"/>
  </si>
  <si>
    <t>谢欣哲</t>
    <phoneticPr fontId="6" type="noConversion"/>
  </si>
  <si>
    <t>袁波</t>
    <phoneticPr fontId="6" type="noConversion"/>
  </si>
  <si>
    <t>≤102.3</t>
  </si>
  <si>
    <t>是</t>
    <phoneticPr fontId="6" type="noConversion"/>
  </si>
  <si>
    <t>否</t>
    <phoneticPr fontId="6" type="noConversion"/>
  </si>
  <si>
    <t>≤102.3</t>
    <phoneticPr fontId="6" type="noConversion"/>
  </si>
  <si>
    <t>绅宝CC</t>
    <phoneticPr fontId="6" type="noConversion"/>
  </si>
  <si>
    <t>绅宝CC</t>
    <phoneticPr fontId="6" type="noConversion"/>
  </si>
  <si>
    <t>江腾一</t>
    <rPh sb="0" eb="1">
      <t>jiang'teng'yi</t>
    </rPh>
    <phoneticPr fontId="6" type="noConversion"/>
  </si>
  <si>
    <t>陈旭</t>
    <rPh sb="0" eb="1">
      <t>chen'xu</t>
    </rPh>
    <phoneticPr fontId="6" type="noConversion"/>
  </si>
  <si>
    <t>张志强</t>
    <rPh sb="0" eb="1">
      <t>zhang'zhi'qiang</t>
    </rPh>
    <phoneticPr fontId="6" type="noConversion"/>
  </si>
  <si>
    <t>朱戴维</t>
    <rPh sb="0" eb="1">
      <t>zhu'dai'wei</t>
    </rPh>
    <phoneticPr fontId="6" type="noConversion"/>
  </si>
  <si>
    <t>王睿</t>
    <rPh sb="0" eb="1">
      <t>wang'rui</t>
    </rPh>
    <phoneticPr fontId="6" type="noConversion"/>
  </si>
  <si>
    <t>袁波</t>
    <rPh sb="0" eb="1">
      <t>yuan'bo</t>
    </rPh>
    <phoneticPr fontId="6" type="noConversion"/>
  </si>
  <si>
    <t>何子贤</t>
    <rPh sb="0" eb="1">
      <t>he'zi'xian</t>
    </rPh>
    <phoneticPr fontId="6" type="noConversion"/>
  </si>
  <si>
    <t>郑安迪</t>
    <rPh sb="0" eb="1">
      <t>zheng'an'di</t>
    </rPh>
    <phoneticPr fontId="6" type="noConversion"/>
  </si>
  <si>
    <t>陈超</t>
    <rPh sb="0" eb="1">
      <t>chen'chao</t>
    </rPh>
    <phoneticPr fontId="6" type="noConversion"/>
  </si>
  <si>
    <t>张臻东</t>
    <rPh sb="0" eb="1">
      <t>zhang'zhen'dong</t>
    </rPh>
    <phoneticPr fontId="6" type="noConversion"/>
  </si>
  <si>
    <t>≤100.9</t>
    <phoneticPr fontId="6" type="noConversion"/>
  </si>
  <si>
    <t>凌度 GTS</t>
    <rPh sb="0" eb="1">
      <t>ling'du</t>
    </rPh>
    <phoneticPr fontId="6" type="noConversion"/>
  </si>
  <si>
    <t>张臻东</t>
    <rPh sb="0" eb="1">
      <t>zhanz'ghen'dong</t>
    </rPh>
    <phoneticPr fontId="6" type="noConversion"/>
  </si>
  <si>
    <t>艾明达</t>
    <rPh sb="0" eb="1">
      <t>ai'ming'd'da</t>
    </rPh>
    <phoneticPr fontId="6" type="noConversion"/>
  </si>
  <si>
    <t>谢欣哲</t>
    <rPh sb="0" eb="1">
      <t>xie'ixn'zhe</t>
    </rPh>
    <phoneticPr fontId="6" type="noConversion"/>
  </si>
  <si>
    <t>詹家图</t>
    <rPh sb="0" eb="1">
      <t>zhan'jia'tu</t>
    </rPh>
    <phoneticPr fontId="6" type="noConversion"/>
  </si>
  <si>
    <t>阿特兹</t>
    <rPh sb="0" eb="1">
      <t>a'te'zi</t>
    </rPh>
    <phoneticPr fontId="6" type="noConversion"/>
  </si>
  <si>
    <t>绅宝CC</t>
    <rPh sb="0" eb="1">
      <t>shen'bao</t>
    </rPh>
    <phoneticPr fontId="6" type="noConversion"/>
  </si>
  <si>
    <t>朱胡安</t>
    <rPh sb="0" eb="1">
      <t>zhu'hu'an</t>
    </rPh>
    <phoneticPr fontId="6" type="noConversion"/>
  </si>
  <si>
    <t>欧阳若曦</t>
    <rPh sb="0" eb="1">
      <t>ou'yang</t>
    </rPh>
    <rPh sb="2" eb="3">
      <t>ruo'xi</t>
    </rPh>
    <phoneticPr fontId="6" type="noConversion"/>
  </si>
  <si>
    <t>全新福克斯</t>
    <rPh sb="0" eb="1">
      <t>quan'xin'fu'ke'si</t>
    </rPh>
    <phoneticPr fontId="6" type="noConversion"/>
  </si>
  <si>
    <t>曹宏炜</t>
    <rPh sb="0" eb="1">
      <t>cao'hong'wei</t>
    </rPh>
    <phoneticPr fontId="6" type="noConversion"/>
  </si>
  <si>
    <t>黎智聪</t>
    <rPh sb="0" eb="1">
      <t>li'zhi'cong</t>
    </rPh>
    <phoneticPr fontId="6" type="noConversion"/>
  </si>
  <si>
    <t>否</t>
    <rPh sb="0" eb="1">
      <t>fou</t>
    </rPh>
    <phoneticPr fontId="6" type="noConversion"/>
  </si>
  <si>
    <t>-</t>
    <phoneticPr fontId="6" type="noConversion"/>
  </si>
  <si>
    <t>全新福特福克斯</t>
    <rPh sb="0" eb="1">
      <t>quan'xin'fu'te'fu'ke'si</t>
    </rPh>
    <phoneticPr fontId="6" type="noConversion"/>
  </si>
  <si>
    <t>≤101</t>
    <phoneticPr fontId="6" type="noConversion"/>
  </si>
  <si>
    <t>叶弘历</t>
    <phoneticPr fontId="6" type="noConversion"/>
  </si>
  <si>
    <t>凌度GTS</t>
    <rPh sb="0" eb="1">
      <t>ling'du</t>
    </rPh>
    <phoneticPr fontId="6" type="noConversion"/>
  </si>
  <si>
    <t>艾明达</t>
    <rPh sb="0" eb="1">
      <t>ai'ming'da</t>
    </rPh>
    <phoneticPr fontId="6" type="noConversion"/>
  </si>
  <si>
    <t>Robert Huff</t>
    <phoneticPr fontId="6" type="noConversion"/>
  </si>
  <si>
    <t>欧阳若曦</t>
    <rPh sb="0" eb="1">
      <t>ou'yang'ruo'xi</t>
    </rPh>
    <phoneticPr fontId="6" type="noConversion"/>
  </si>
  <si>
    <t>车号</t>
    <phoneticPr fontId="6" type="noConversion"/>
  </si>
  <si>
    <r>
      <rPr>
        <sz val="11"/>
        <color theme="0"/>
        <rFont val="微软雅黑"/>
        <family val="3"/>
        <charset val="134"/>
      </rPr>
      <t>车型</t>
    </r>
  </si>
  <si>
    <r>
      <rPr>
        <sz val="11"/>
        <color theme="0"/>
        <rFont val="微软雅黑"/>
        <family val="3"/>
        <charset val="134"/>
      </rPr>
      <t>车手</t>
    </r>
  </si>
  <si>
    <r>
      <rPr>
        <sz val="11"/>
        <color theme="0"/>
        <rFont val="微软雅黑"/>
        <family val="3"/>
        <charset val="134"/>
      </rPr>
      <t>车型标准圈时</t>
    </r>
  </si>
  <si>
    <r>
      <rPr>
        <sz val="11"/>
        <color theme="0"/>
        <rFont val="微软雅黑"/>
        <family val="3"/>
        <charset val="134"/>
      </rPr>
      <t>全场平均圈时</t>
    </r>
  </si>
  <si>
    <r>
      <rPr>
        <sz val="11"/>
        <color theme="0"/>
        <rFont val="微软雅黑"/>
        <family val="3"/>
        <charset val="134"/>
      </rPr>
      <t>触发平衡圈时</t>
    </r>
  </si>
  <si>
    <t>2017赛季车型表现力情况</t>
  </si>
  <si>
    <t>2017赛季车型表现力情况</t>
    <rPh sb="4" eb="5">
      <t>sai'ji</t>
    </rPh>
    <phoneticPr fontId="6" type="noConversion"/>
  </si>
  <si>
    <t>第五分站</t>
    <rPh sb="0" eb="1">
      <t>di'wu</t>
    </rPh>
    <rPh sb="2" eb="3">
      <t>fen'zhan</t>
    </rPh>
    <phoneticPr fontId="6" type="noConversion"/>
  </si>
  <si>
    <t>比赛日期：8月4-6日</t>
    <rPh sb="0" eb="1">
      <t>bi'sai</t>
    </rPh>
    <rPh sb="2" eb="3">
      <t>ri'qi</t>
    </rPh>
    <rPh sb="6" eb="7">
      <t>yue</t>
    </rPh>
    <rPh sb="10" eb="11">
      <t>ri</t>
    </rPh>
    <phoneticPr fontId="6" type="noConversion"/>
  </si>
  <si>
    <t>赛道长度：4.602km</t>
    <rPh sb="0" eb="1">
      <t>sai'dao</t>
    </rPh>
    <rPh sb="2" eb="3">
      <t>chang'du</t>
    </rPh>
    <phoneticPr fontId="6" type="noConversion"/>
  </si>
  <si>
    <t>名次</t>
    <rPh sb="0" eb="1">
      <t>ming'ci</t>
    </rPh>
    <phoneticPr fontId="6" type="noConversion"/>
  </si>
  <si>
    <t>车手</t>
    <rPh sb="0" eb="1">
      <t>che'shou</t>
    </rPh>
    <phoneticPr fontId="6" type="noConversion"/>
  </si>
  <si>
    <t>标准圈时</t>
  </si>
  <si>
    <t>标准圈时</t>
    <phoneticPr fontId="6" type="noConversion"/>
  </si>
  <si>
    <t>全场平均圈时计算</t>
    <phoneticPr fontId="6" type="noConversion"/>
  </si>
  <si>
    <t>上海国际赛车场</t>
    <rPh sb="0" eb="1">
      <t>shang'hai'guo'ji</t>
    </rPh>
    <rPh sb="4" eb="5">
      <t>sai'che'c</t>
    </rPh>
    <phoneticPr fontId="6" type="noConversion"/>
  </si>
  <si>
    <r>
      <rPr>
        <sz val="11"/>
        <color theme="0"/>
        <rFont val="微软雅黑"/>
        <family val="3"/>
        <charset val="134"/>
      </rPr>
      <t>比值</t>
    </r>
  </si>
  <si>
    <r>
      <rPr>
        <sz val="11"/>
        <color theme="0"/>
        <rFont val="微软雅黑"/>
        <family val="3"/>
        <charset val="134"/>
      </rPr>
      <t>排位赛</t>
    </r>
  </si>
  <si>
    <r>
      <rPr>
        <sz val="11"/>
        <color theme="0"/>
        <rFont val="微软雅黑"/>
        <family val="3"/>
        <charset val="134"/>
      </rPr>
      <t>计算值</t>
    </r>
  </si>
  <si>
    <r>
      <rPr>
        <sz val="11"/>
        <color theme="0"/>
        <rFont val="微软雅黑"/>
        <family val="3"/>
        <charset val="134"/>
      </rPr>
      <t>决赛</t>
    </r>
    <r>
      <rPr>
        <sz val="11"/>
        <color theme="0"/>
        <rFont val="Helvetica"/>
        <family val="2"/>
      </rPr>
      <t>1</t>
    </r>
    <r>
      <rPr>
        <sz val="11"/>
        <color theme="0"/>
        <rFont val="微软雅黑"/>
        <family val="3"/>
        <charset val="134"/>
      </rPr>
      <t>最快</t>
    </r>
  </si>
  <si>
    <r>
      <rPr>
        <sz val="11"/>
        <color theme="0"/>
        <rFont val="微软雅黑"/>
        <family val="3"/>
        <charset val="134"/>
      </rPr>
      <t>决赛</t>
    </r>
    <r>
      <rPr>
        <sz val="11"/>
        <color theme="0"/>
        <rFont val="Helvetica"/>
        <family val="2"/>
      </rPr>
      <t>1</t>
    </r>
    <r>
      <rPr>
        <sz val="11"/>
        <color theme="0"/>
        <rFont val="微软雅黑"/>
        <family val="3"/>
        <charset val="134"/>
      </rPr>
      <t>次快</t>
    </r>
  </si>
  <si>
    <r>
      <rPr>
        <sz val="11"/>
        <color theme="0"/>
        <rFont val="微软雅黑"/>
        <family val="3"/>
        <charset val="134"/>
      </rPr>
      <t>决赛</t>
    </r>
    <r>
      <rPr>
        <sz val="11"/>
        <color theme="0"/>
        <rFont val="Helvetica"/>
        <family val="2"/>
      </rPr>
      <t>2</t>
    </r>
    <r>
      <rPr>
        <sz val="11"/>
        <color theme="0"/>
        <rFont val="微软雅黑"/>
        <family val="3"/>
        <charset val="134"/>
      </rPr>
      <t>最快</t>
    </r>
  </si>
  <si>
    <r>
      <rPr>
        <sz val="11"/>
        <color theme="0"/>
        <rFont val="微软雅黑"/>
        <family val="3"/>
        <charset val="134"/>
      </rPr>
      <t>决赛</t>
    </r>
    <r>
      <rPr>
        <sz val="11"/>
        <color theme="0"/>
        <rFont val="Helvetica"/>
        <family val="2"/>
      </rPr>
      <t>2</t>
    </r>
    <r>
      <rPr>
        <sz val="11"/>
        <color theme="0"/>
        <rFont val="微软雅黑"/>
        <family val="3"/>
        <charset val="134"/>
      </rPr>
      <t>次快</t>
    </r>
  </si>
  <si>
    <t>车型</t>
  </si>
  <si>
    <t>车型</t>
    <rPh sb="0" eb="1">
      <t>che'x</t>
    </rPh>
    <phoneticPr fontId="6" type="noConversion"/>
  </si>
  <si>
    <t>全新福特福克斯</t>
  </si>
  <si>
    <t>车型表现力计算方式</t>
    <phoneticPr fontId="6" type="noConversion"/>
  </si>
  <si>
    <t>计算值</t>
  </si>
  <si>
    <t>计算值</t>
    <rPh sb="0" eb="1">
      <t>ji'suan'zhi</t>
    </rPh>
    <phoneticPr fontId="6" type="noConversion"/>
  </si>
  <si>
    <t>决赛2未作出有效圈时，取同队最快</t>
    <rPh sb="0" eb="1">
      <t>jue'sai</t>
    </rPh>
    <phoneticPr fontId="6" type="noConversion"/>
  </si>
  <si>
    <t>决赛2未作出有效次快圈时，取最快圈时</t>
    <rPh sb="0" eb="1">
      <t>jue'sai</t>
    </rPh>
    <rPh sb="6" eb="7">
      <t>you'xiao</t>
    </rPh>
    <rPh sb="8" eb="9">
      <t>ci'kuai</t>
    </rPh>
    <rPh sb="14" eb="15">
      <t>zui'kuai</t>
    </rPh>
    <phoneticPr fontId="6" type="noConversion"/>
  </si>
  <si>
    <t>决赛2未作出有效圈时，取同队最快</t>
    <rPh sb="0" eb="1">
      <t>jue'sai'er</t>
    </rPh>
    <phoneticPr fontId="6" type="noConversion"/>
  </si>
  <si>
    <t>全场平均圈时</t>
  </si>
  <si>
    <t>全场最快圈时</t>
  </si>
  <si>
    <t>最快圈时</t>
    <rPh sb="0" eb="1">
      <t>zui'kuai</t>
    </rPh>
    <phoneticPr fontId="6" type="noConversion"/>
  </si>
  <si>
    <t>第四分站</t>
    <rPh sb="0" eb="1">
      <t>di'wu</t>
    </rPh>
    <rPh sb="1" eb="2">
      <t>si</t>
    </rPh>
    <rPh sb="2" eb="3">
      <t>fen'zhan</t>
    </rPh>
    <phoneticPr fontId="6" type="noConversion"/>
  </si>
  <si>
    <t>比赛日期：7月8-9日</t>
    <rPh sb="0" eb="1">
      <t>bi'sai</t>
    </rPh>
    <rPh sb="2" eb="3">
      <t>ri'qi</t>
    </rPh>
    <rPh sb="6" eb="7">
      <t>yue</t>
    </rPh>
    <rPh sb="10" eb="11">
      <t>ri</t>
    </rPh>
    <phoneticPr fontId="6" type="noConversion"/>
  </si>
  <si>
    <t>赛道长度：2.063km</t>
    <rPh sb="0" eb="1">
      <t>sai'dao</t>
    </rPh>
    <rPh sb="2" eb="3">
      <t>chang'du</t>
    </rPh>
    <phoneticPr fontId="6" type="noConversion"/>
  </si>
  <si>
    <t>上海天马赛车场</t>
    <rPh sb="0" eb="1">
      <t>shang'hai'guo'ji</t>
    </rPh>
    <rPh sb="2" eb="3">
      <t>t'm</t>
    </rPh>
    <rPh sb="4" eb="5">
      <t>sai'che'c</t>
    </rPh>
    <phoneticPr fontId="6" type="noConversion"/>
  </si>
  <si>
    <t>上海天马赛车场</t>
    <rPh sb="0" eb="1">
      <t>shang'hai'guo'ji</t>
    </rPh>
    <rPh sb="2" eb="3">
      <t>tian'ma</t>
    </rPh>
    <rPh sb="4" eb="5">
      <t>sai'che'c</t>
    </rPh>
    <phoneticPr fontId="6" type="noConversion"/>
  </si>
  <si>
    <t>第三分站</t>
    <rPh sb="0" eb="1">
      <t>di'wu</t>
    </rPh>
    <rPh sb="1" eb="2">
      <t>san</t>
    </rPh>
    <rPh sb="2" eb="3">
      <t>fen'zhan</t>
    </rPh>
    <phoneticPr fontId="6" type="noConversion"/>
  </si>
  <si>
    <t>比赛日期：6月24-25日</t>
    <rPh sb="0" eb="1">
      <t>bi'sai</t>
    </rPh>
    <rPh sb="2" eb="3">
      <t>ri'qi</t>
    </rPh>
    <rPh sb="6" eb="7">
      <t>yue</t>
    </rPh>
    <rPh sb="12" eb="13">
      <t>ri</t>
    </rPh>
    <phoneticPr fontId="6" type="noConversion"/>
  </si>
  <si>
    <t>赛道长度：2.002km</t>
    <rPh sb="0" eb="1">
      <t>sai'dao</t>
    </rPh>
    <rPh sb="2" eb="3">
      <t>chang'du</t>
    </rPh>
    <phoneticPr fontId="6" type="noConversion"/>
  </si>
  <si>
    <t>第四分站 上海天马赛车场</t>
    <rPh sb="0" eb="1">
      <t>di'wu</t>
    </rPh>
    <rPh sb="1" eb="2">
      <t>si</t>
    </rPh>
    <rPh sb="2" eb="3">
      <t>fen'zhan</t>
    </rPh>
    <rPh sb="5" eb="6">
      <t>shang'hai</t>
    </rPh>
    <rPh sb="7" eb="8">
      <t>tian'ma</t>
    </rPh>
    <rPh sb="9" eb="10">
      <t>sai'che'c</t>
    </rPh>
    <phoneticPr fontId="6" type="noConversion"/>
  </si>
  <si>
    <t>第五分站 上海国际赛车场</t>
    <rPh sb="0" eb="1">
      <t>di'wu</t>
    </rPh>
    <rPh sb="2" eb="3">
      <t>fen'zhan</t>
    </rPh>
    <rPh sb="5" eb="6">
      <t>shang'hai</t>
    </rPh>
    <rPh sb="7" eb="8">
      <t>guo'ji'sai'che'c</t>
    </rPh>
    <phoneticPr fontId="6" type="noConversion"/>
  </si>
  <si>
    <t>第五分站 上海国际赛车场</t>
    <rPh sb="0" eb="1">
      <t>di'wu</t>
    </rPh>
    <rPh sb="2" eb="3">
      <t>fen'zhan</t>
    </rPh>
    <rPh sb="5" eb="6">
      <t>shang'hai</t>
    </rPh>
    <rPh sb="7" eb="8">
      <t>guo'ji</t>
    </rPh>
    <rPh sb="9" eb="10">
      <t>sai'che'c</t>
    </rPh>
    <phoneticPr fontId="6" type="noConversion"/>
  </si>
  <si>
    <t>第三分站 贵州骏驰国际赛车场</t>
    <rPh sb="0" eb="1">
      <t>di'wu</t>
    </rPh>
    <rPh sb="1" eb="2">
      <t>san</t>
    </rPh>
    <rPh sb="2" eb="3">
      <t>fen'zhan</t>
    </rPh>
    <rPh sb="5" eb="6">
      <t>gui'zhou</t>
    </rPh>
    <rPh sb="7" eb="8">
      <t>jun'chi</t>
    </rPh>
    <rPh sb="9" eb="10">
      <t>guo'ji</t>
    </rPh>
    <rPh sb="11" eb="12">
      <t>sai'che'c</t>
    </rPh>
    <phoneticPr fontId="6" type="noConversion"/>
  </si>
  <si>
    <t>第三分站 贵州骏驰国际赛车场</t>
    <rPh sb="0" eb="1">
      <t>di'wu</t>
    </rPh>
    <rPh sb="1" eb="2">
      <t>san</t>
    </rPh>
    <rPh sb="2" eb="3">
      <t>fen'zhan</t>
    </rPh>
    <rPh sb="5" eb="6">
      <t>gui'zhou</t>
    </rPh>
    <rPh sb="7" eb="8">
      <t>jun'chi</t>
    </rPh>
    <rPh sb="9" eb="10">
      <t>guo'ji'sai'che'c</t>
    </rPh>
    <phoneticPr fontId="6" type="noConversion"/>
  </si>
  <si>
    <t>贵州骏驰国际赛车场</t>
    <rPh sb="0" eb="1">
      <t>gui'zhou'jun'chi</t>
    </rPh>
    <rPh sb="4" eb="5">
      <t>guo'ji</t>
    </rPh>
    <rPh sb="6" eb="7">
      <t>sai'che'c</t>
    </rPh>
    <phoneticPr fontId="6" type="noConversion"/>
  </si>
  <si>
    <t>江腾一</t>
  </si>
  <si>
    <t>谢欣哲</t>
    <rPh sb="0" eb="1">
      <t>xie'xin'zhe</t>
    </rPh>
    <phoneticPr fontId="6" type="noConversion"/>
  </si>
  <si>
    <t>何晓乐</t>
  </si>
  <si>
    <t>甄卓伟</t>
  </si>
  <si>
    <t>曹宏炜</t>
  </si>
  <si>
    <t>欧阳若曦</t>
    <phoneticPr fontId="6" type="noConversion"/>
  </si>
  <si>
    <t>进气压力-0.1</t>
    <rPh sb="0" eb="1">
      <t>jin'qi'ya'li</t>
    </rPh>
    <phoneticPr fontId="6" type="noConversion"/>
  </si>
  <si>
    <t>获胜加重</t>
    <rPh sb="0" eb="1">
      <t>huo's</t>
    </rPh>
    <phoneticPr fontId="6" type="noConversion"/>
  </si>
  <si>
    <t>赛道长度：2.824km</t>
    <rPh sb="0" eb="1">
      <t>sai'dao</t>
    </rPh>
    <rPh sb="2" eb="3">
      <t>chang'du</t>
    </rPh>
    <phoneticPr fontId="6" type="noConversion"/>
  </si>
  <si>
    <t>第二分站 广东国际赛车场</t>
    <rPh sb="0" eb="1">
      <t>di'wu</t>
    </rPh>
    <rPh sb="1" eb="2">
      <t>er</t>
    </rPh>
    <rPh sb="2" eb="3">
      <t>fen'zhan</t>
    </rPh>
    <rPh sb="5" eb="6">
      <t>guang'dong</t>
    </rPh>
    <rPh sb="7" eb="8">
      <t>guo'ji'sai'che'c</t>
    </rPh>
    <phoneticPr fontId="6" type="noConversion"/>
  </si>
  <si>
    <t>比赛日期：6月3-4日</t>
    <rPh sb="0" eb="1">
      <t>bi'sai</t>
    </rPh>
    <rPh sb="2" eb="3">
      <t>ri'qi</t>
    </rPh>
    <rPh sb="6" eb="7">
      <t>yue</t>
    </rPh>
    <rPh sb="10" eb="11">
      <t>ri</t>
    </rPh>
    <phoneticPr fontId="6" type="noConversion"/>
  </si>
  <si>
    <t>决赛2未作出有效圈时，数据不足，不参与评估</t>
    <rPh sb="0" eb="1">
      <t>jue'sai</t>
    </rPh>
    <rPh sb="11" eb="12">
      <t>shu'ju</t>
    </rPh>
    <rPh sb="13" eb="14">
      <t>bu'zu</t>
    </rPh>
    <rPh sb="16" eb="17">
      <t>bu'can'yu</t>
    </rPh>
    <rPh sb="19" eb="20">
      <t>ping'gu</t>
    </rPh>
    <phoneticPr fontId="6" type="noConversion"/>
  </si>
  <si>
    <t>车型标准圈时</t>
  </si>
  <si>
    <t>触发平衡圈时</t>
  </si>
  <si>
    <t>排位赛</t>
  </si>
  <si>
    <t>决赛1最快</t>
  </si>
  <si>
    <t>决赛1次快</t>
  </si>
  <si>
    <t>决赛2最快</t>
  </si>
  <si>
    <t>决赛2次快</t>
  </si>
  <si>
    <t>比值</t>
  </si>
  <si>
    <t>加重后圈时</t>
  </si>
  <si>
    <t>绅宝CC</t>
  </si>
  <si>
    <t>决赛1未作出有效成绩，取同队最快</t>
    <rPh sb="0" eb="1">
      <t>jue'sai</t>
    </rPh>
    <rPh sb="3" eb="4">
      <t>wei'zuo'chu</t>
    </rPh>
    <rPh sb="6" eb="7">
      <t>you'xiao'cheng'ji</t>
    </rPh>
    <rPh sb="11" eb="12">
      <t>qu</t>
    </rPh>
    <rPh sb="12" eb="13">
      <t>tong'dui</t>
    </rPh>
    <rPh sb="14" eb="15">
      <t>zui'kuai</t>
    </rPh>
    <phoneticPr fontId="6" type="noConversion"/>
  </si>
  <si>
    <t>第二分站</t>
    <rPh sb="0" eb="1">
      <t>di'wu</t>
    </rPh>
    <rPh sb="1" eb="2">
      <t>er</t>
    </rPh>
    <rPh sb="2" eb="3">
      <t>fen'zhan</t>
    </rPh>
    <phoneticPr fontId="6" type="noConversion"/>
  </si>
  <si>
    <t>广东国际赛车场</t>
    <rPh sb="0" eb="1">
      <t>guang'dong</t>
    </rPh>
    <rPh sb="2" eb="3">
      <t>guo'ji'sai'che'c</t>
    </rPh>
    <phoneticPr fontId="6" type="noConversion"/>
  </si>
  <si>
    <t>广东国际赛车场</t>
    <rPh sb="0" eb="1">
      <t>guang'dong</t>
    </rPh>
    <rPh sb="2" eb="3">
      <t>guo'ji</t>
    </rPh>
    <rPh sb="4" eb="5">
      <t>sai'che'c</t>
    </rPh>
    <phoneticPr fontId="6" type="noConversion"/>
  </si>
  <si>
    <t>第二分站</t>
    <rPh sb="0" eb="1">
      <t>di'er'fen'zhan</t>
    </rPh>
    <phoneticPr fontId="6" type="noConversion"/>
  </si>
  <si>
    <t>第一分站 珠海国际赛车场</t>
  </si>
  <si>
    <t>第一分站 珠海国际赛车场</t>
    <rPh sb="0" eb="1">
      <t>di'wu</t>
    </rPh>
    <rPh sb="1" eb="2">
      <t>yi</t>
    </rPh>
    <rPh sb="2" eb="3">
      <t>fen'zhan</t>
    </rPh>
    <rPh sb="5" eb="6">
      <t>zhu'hai</t>
    </rPh>
    <rPh sb="7" eb="8">
      <t>guo'ji'sai'che'c</t>
    </rPh>
    <phoneticPr fontId="6" type="noConversion"/>
  </si>
  <si>
    <t>赛道长度：4.3km</t>
    <rPh sb="0" eb="1">
      <t>sai'dao</t>
    </rPh>
    <rPh sb="2" eb="3">
      <t>chang'du</t>
    </rPh>
    <phoneticPr fontId="6" type="noConversion"/>
  </si>
  <si>
    <t>比赛日期：5月12-14日</t>
  </si>
  <si>
    <t>比赛日期：5月12-14日</t>
    <rPh sb="0" eb="1">
      <t>bi'sai</t>
    </rPh>
    <rPh sb="2" eb="3">
      <t>ri'qi</t>
    </rPh>
    <rPh sb="6" eb="7">
      <t>yue</t>
    </rPh>
    <rPh sb="12" eb="13">
      <t>ri</t>
    </rPh>
    <phoneticPr fontId="6" type="noConversion"/>
  </si>
  <si>
    <t>第一分站</t>
    <rPh sb="0" eb="1">
      <t>di'wu</t>
    </rPh>
    <rPh sb="1" eb="2">
      <t>yi</t>
    </rPh>
    <rPh sb="2" eb="3">
      <t>fen'zhan</t>
    </rPh>
    <phoneticPr fontId="6" type="noConversion"/>
  </si>
  <si>
    <t>珠海国际赛车场</t>
    <rPh sb="0" eb="1">
      <t>zhu'hai</t>
    </rPh>
    <rPh sb="2" eb="3">
      <t>guo'ji</t>
    </rPh>
    <rPh sb="4" eb="5">
      <t>sai'che'c</t>
    </rPh>
    <phoneticPr fontId="6" type="noConversion"/>
  </si>
  <si>
    <t>第一分站</t>
    <rPh sb="0" eb="1">
      <t>di'yi'fen'zhan</t>
    </rPh>
    <phoneticPr fontId="6" type="noConversion"/>
  </si>
  <si>
    <t>珠海国际赛车场</t>
    <rPh sb="0" eb="1">
      <t>zhu'hai'guo'ji'sai'che'c</t>
    </rPh>
    <phoneticPr fontId="6" type="noConversion"/>
  </si>
  <si>
    <t>第六分站 宁波国际赛道</t>
    <rPh sb="0" eb="1">
      <t>di'wu</t>
    </rPh>
    <rPh sb="1" eb="2">
      <t>liu</t>
    </rPh>
    <rPh sb="2" eb="3">
      <t>fen'zhan</t>
    </rPh>
    <rPh sb="5" eb="6">
      <t>ning'bo</t>
    </rPh>
    <rPh sb="7" eb="8">
      <t>guo'ji</t>
    </rPh>
    <rPh sb="9" eb="10">
      <t>sai'd</t>
    </rPh>
    <phoneticPr fontId="6" type="noConversion"/>
  </si>
  <si>
    <t>比赛日期：10月13-15日</t>
    <rPh sb="0" eb="1">
      <t>bi'sai</t>
    </rPh>
    <rPh sb="2" eb="3">
      <t>ri'qi</t>
    </rPh>
    <rPh sb="7" eb="8">
      <t>yue</t>
    </rPh>
    <rPh sb="13" eb="14">
      <t>ri</t>
    </rPh>
    <phoneticPr fontId="6" type="noConversion"/>
  </si>
  <si>
    <t>赛道长度：4.01km</t>
    <rPh sb="0" eb="1">
      <t>sai'dao</t>
    </rPh>
    <rPh sb="2" eb="3">
      <t>chang'du</t>
    </rPh>
    <phoneticPr fontId="6" type="noConversion"/>
  </si>
  <si>
    <t>第六分站 宁波国际赛道</t>
    <phoneticPr fontId="6" type="noConversion"/>
  </si>
  <si>
    <t>比赛日期：10月13-15日</t>
    <phoneticPr fontId="6" type="noConversion"/>
  </si>
  <si>
    <t>赛道长度：4.01km</t>
    <phoneticPr fontId="6" type="noConversion"/>
  </si>
  <si>
    <t>第六分站</t>
    <rPh sb="0" eb="1">
      <t>di'wu</t>
    </rPh>
    <rPh sb="1" eb="2">
      <t>liu</t>
    </rPh>
    <rPh sb="2" eb="3">
      <t>fen'zhan</t>
    </rPh>
    <phoneticPr fontId="6" type="noConversion"/>
  </si>
  <si>
    <t>宁波国际赛道</t>
    <rPh sb="0" eb="1">
      <t>ning'bo</t>
    </rPh>
    <rPh sb="2" eb="3">
      <t>guo'ji'sai'd</t>
    </rPh>
    <phoneticPr fontId="6" type="noConversion"/>
  </si>
  <si>
    <t>张大胜</t>
  </si>
  <si>
    <t>张大胜</t>
    <rPh sb="0" eb="1">
      <t>zhang'da's</t>
    </rPh>
    <phoneticPr fontId="6" type="noConversion"/>
  </si>
  <si>
    <t>王日昇</t>
  </si>
  <si>
    <t>王日昇</t>
    <rPh sb="0" eb="1">
      <t>wang'ri'sheng</t>
    </rPh>
    <phoneticPr fontId="6" type="noConversion"/>
  </si>
  <si>
    <t>奔驰C260</t>
  </si>
  <si>
    <t>奔驰C260</t>
    <rPh sb="0" eb="1">
      <t>ben'chi</t>
    </rPh>
    <phoneticPr fontId="6" type="noConversion"/>
  </si>
  <si>
    <t>K3</t>
  </si>
  <si>
    <t>Robert Huff</t>
  </si>
  <si>
    <t>M6</t>
  </si>
  <si>
    <t>决赛1未作出有效圈时，取同队最快</t>
    <rPh sb="0" eb="1">
      <t>jue'sai'er</t>
    </rPh>
    <phoneticPr fontId="6" type="noConversion"/>
  </si>
  <si>
    <t>叶弘历</t>
    <phoneticPr fontId="6" type="noConversion"/>
  </si>
  <si>
    <t>≤101.4</t>
  </si>
  <si>
    <t>≤101.4</t>
    <phoneticPr fontId="6" type="noConversion"/>
  </si>
  <si>
    <t>是</t>
    <rPh sb="0" eb="1">
      <t>shi</t>
    </rPh>
    <phoneticPr fontId="6" type="noConversion"/>
  </si>
  <si>
    <t>比赛日期：11月10-12日</t>
    <rPh sb="0" eb="1">
      <t>bi'sai</t>
    </rPh>
    <rPh sb="2" eb="3">
      <t>ri'qi</t>
    </rPh>
    <rPh sb="7" eb="8">
      <t>yue</t>
    </rPh>
    <rPh sb="13" eb="14">
      <t>ri</t>
    </rPh>
    <phoneticPr fontId="6" type="noConversion"/>
  </si>
  <si>
    <t>赛道长度：2.04km</t>
    <rPh sb="0" eb="1">
      <t>sai'dao</t>
    </rPh>
    <rPh sb="2" eb="3">
      <t>chang'du</t>
    </rPh>
    <phoneticPr fontId="6" type="noConversion"/>
  </si>
  <si>
    <t>比赛日期：10月10-12日</t>
    <phoneticPr fontId="6" type="noConversion"/>
  </si>
  <si>
    <t>赛道长度：2.04km</t>
    <phoneticPr fontId="6" type="noConversion"/>
  </si>
  <si>
    <t>第七分站 武汉街道赛</t>
    <rPh sb="1" eb="2">
      <t>qi</t>
    </rPh>
    <rPh sb="5" eb="6">
      <t>wu'han</t>
    </rPh>
    <rPh sb="7" eb="8">
      <t>jie'dao's</t>
    </rPh>
    <phoneticPr fontId="6" type="noConversion"/>
  </si>
  <si>
    <t>第七分站 武汉街道赛</t>
    <rPh sb="0" eb="1">
      <t>di'wu</t>
    </rPh>
    <rPh sb="1" eb="2">
      <t>qi</t>
    </rPh>
    <rPh sb="2" eb="3">
      <t>fen'zhan</t>
    </rPh>
    <rPh sb="5" eb="6">
      <t>wu'h</t>
    </rPh>
    <rPh sb="7" eb="8">
      <t>jie'dao's</t>
    </rPh>
    <phoneticPr fontId="6" type="noConversion"/>
  </si>
  <si>
    <t>第七分站</t>
    <rPh sb="0" eb="1">
      <t>di'wu</t>
    </rPh>
    <rPh sb="1" eb="2">
      <t>qi</t>
    </rPh>
    <rPh sb="2" eb="3">
      <t>fen'zhan</t>
    </rPh>
    <phoneticPr fontId="6" type="noConversion"/>
  </si>
  <si>
    <t>黄桂华</t>
    <rPh sb="0" eb="1">
      <t>huang'gui'hua</t>
    </rPh>
    <phoneticPr fontId="6" type="noConversion"/>
  </si>
  <si>
    <t>Alex Fontana</t>
    <phoneticPr fontId="6" type="noConversion"/>
  </si>
  <si>
    <t>Robert Huff</t>
    <phoneticPr fontId="6" type="noConversion"/>
  </si>
  <si>
    <t>武汉街道赛</t>
    <rPh sb="0" eb="1">
      <t>wu'han</t>
    </rPh>
    <rPh sb="2" eb="3">
      <t>jie'dao's</t>
    </rPh>
    <phoneticPr fontId="6" type="noConversion"/>
  </si>
  <si>
    <t>欧阳若曦</t>
    <phoneticPr fontId="6" type="noConversion"/>
  </si>
  <si>
    <t>≤101.5</t>
  </si>
  <si>
    <t>≤101.5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</si>
</sst>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.0"/>
    <numFmt numFmtId="178" formatCode="0.000_ "/>
    <numFmt numFmtId="179" formatCode="0.000000000_);[Red]\(0.000000000\)"/>
    <numFmt numFmtId="180" formatCode="0.000_);[Red]\(0.000\)"/>
    <numFmt numFmtId="181" formatCode="0.0_);[Red]\(0.0\)"/>
    <numFmt numFmtId="182" formatCode="mm:ss\."/>
    <numFmt numFmtId="183" formatCode="0.00&quot;s&quot;"/>
    <numFmt numFmtId="184" formatCode="0.000"/>
    <numFmt numFmtId="185" formatCode="mm:ss.00"/>
    <numFmt numFmtId="186" formatCode="0.000000000000000_ "/>
  </numFmts>
  <fonts count="25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11"/>
      <name val="Helvetica"/>
      <family val="2"/>
    </font>
    <font>
      <sz val="11"/>
      <color rgb="FFFF0000"/>
      <name val="Helvetica"/>
      <family val="2"/>
    </font>
    <font>
      <sz val="11"/>
      <color rgb="FFFF0000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0"/>
      <name val="微软雅黑"/>
      <family val="3"/>
      <charset val="134"/>
    </font>
    <font>
      <sz val="11"/>
      <name val="微软雅黑"/>
      <family val="3"/>
      <charset val="134"/>
    </font>
    <font>
      <sz val="11"/>
      <color theme="0"/>
      <name val="Helvetica"/>
      <family val="2"/>
    </font>
    <font>
      <sz val="14"/>
      <color theme="0"/>
      <name val="微软雅黑"/>
      <family val="3"/>
      <charset val="134"/>
    </font>
    <font>
      <sz val="11"/>
      <color theme="3"/>
      <name val="微软雅黑"/>
      <family val="3"/>
      <charset val="134"/>
    </font>
    <font>
      <sz val="11"/>
      <color theme="3"/>
      <name val="Helvetica"/>
      <family val="2"/>
    </font>
    <font>
      <sz val="11"/>
      <color theme="5"/>
      <name val="微软雅黑"/>
      <family val="3"/>
      <charset val="134"/>
    </font>
    <font>
      <sz val="11"/>
      <color theme="5"/>
      <name val="Helvetica"/>
      <family val="2"/>
    </font>
    <font>
      <sz val="11"/>
      <color theme="7"/>
      <name val="Helvetica"/>
      <family val="2"/>
    </font>
    <font>
      <sz val="11"/>
      <color theme="7"/>
      <name val="微软雅黑"/>
      <family val="3"/>
      <charset val="134"/>
    </font>
    <font>
      <sz val="11"/>
      <color theme="9"/>
      <name val="微软雅黑"/>
      <family val="3"/>
      <charset val="134"/>
    </font>
    <font>
      <sz val="11"/>
      <color theme="9"/>
      <name val="Helvetica"/>
      <family val="2"/>
    </font>
    <font>
      <b/>
      <i/>
      <sz val="11"/>
      <color theme="3"/>
      <name val="微软雅黑"/>
      <family val="2"/>
      <charset val="134"/>
    </font>
    <font>
      <sz val="11"/>
      <color theme="4"/>
      <name val="微软雅黑"/>
      <family val="3"/>
      <charset val="134"/>
    </font>
    <font>
      <sz val="14"/>
      <color rgb="FFFFFFFF"/>
      <name val="微软雅黑"/>
      <family val="2"/>
      <charset val="134"/>
    </font>
    <font>
      <b/>
      <i/>
      <sz val="11"/>
      <color theme="3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0" tint="-4.9989318521683403E-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0" tint="-4.9989318521683403E-2"/>
      </right>
      <top style="medium">
        <color theme="3"/>
      </top>
      <bottom style="medium">
        <color theme="3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0" tint="-4.9989318521683403E-2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0" tint="-4.9989318521683403E-2"/>
      </right>
      <top style="medium">
        <color theme="7"/>
      </top>
      <bottom style="medium">
        <color theme="7"/>
      </bottom>
      <diagonal/>
    </border>
    <border>
      <left style="medium">
        <color theme="0" tint="-4.9989318521683403E-2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0" tint="-4.9989318521683403E-2"/>
      </right>
      <top/>
      <bottom style="medium">
        <color theme="7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0" tint="-4.9989318521683403E-2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0" tint="-4.9989318521683403E-2"/>
      </right>
      <top style="medium">
        <color theme="5"/>
      </top>
      <bottom style="medium">
        <color theme="5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0" tint="-4.9989318521683403E-2"/>
      </left>
      <right/>
      <top style="medium">
        <color theme="9"/>
      </top>
      <bottom style="medium">
        <color theme="9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9">
    <xf numFmtId="0" fontId="0" fillId="0" borderId="0" xfId="0"/>
    <xf numFmtId="0" fontId="2" fillId="4" borderId="0" xfId="0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178" fontId="4" fillId="5" borderId="4" xfId="0" applyNumberFormat="1" applyFont="1" applyFill="1" applyBorder="1" applyAlignment="1">
      <alignment horizontal="center" vertical="center"/>
    </xf>
    <xf numFmtId="181" fontId="4" fillId="4" borderId="4" xfId="0" applyNumberFormat="1" applyFont="1" applyFill="1" applyBorder="1" applyAlignment="1">
      <alignment horizontal="center" vertical="center"/>
    </xf>
    <xf numFmtId="180" fontId="4" fillId="5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176" fontId="9" fillId="9" borderId="4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176" fontId="18" fillId="4" borderId="4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176" fontId="17" fillId="4" borderId="4" xfId="0" applyNumberFormat="1" applyFont="1" applyFill="1" applyBorder="1" applyAlignment="1">
      <alignment horizontal="center" vertical="center"/>
    </xf>
    <xf numFmtId="180" fontId="17" fillId="5" borderId="4" xfId="0" applyNumberFormat="1" applyFont="1" applyFill="1" applyBorder="1" applyAlignment="1">
      <alignment horizontal="center" vertical="center"/>
    </xf>
    <xf numFmtId="181" fontId="17" fillId="4" borderId="4" xfId="0" applyNumberFormat="1" applyFont="1" applyFill="1" applyBorder="1" applyAlignment="1">
      <alignment horizontal="center" vertical="center"/>
    </xf>
    <xf numFmtId="178" fontId="17" fillId="5" borderId="4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78" fontId="17" fillId="4" borderId="4" xfId="0" applyNumberFormat="1" applyFont="1" applyFill="1" applyBorder="1" applyAlignment="1">
      <alignment horizontal="center" vertical="center"/>
    </xf>
    <xf numFmtId="180" fontId="17" fillId="4" borderId="4" xfId="0" applyNumberFormat="1" applyFont="1" applyFill="1" applyBorder="1" applyAlignment="1">
      <alignment horizontal="center" vertical="center"/>
    </xf>
    <xf numFmtId="179" fontId="17" fillId="4" borderId="4" xfId="0" applyNumberFormat="1" applyFont="1" applyFill="1" applyBorder="1" applyAlignment="1">
      <alignment horizontal="center" vertical="center"/>
    </xf>
    <xf numFmtId="178" fontId="4" fillId="4" borderId="4" xfId="0" applyNumberFormat="1" applyFont="1" applyFill="1" applyBorder="1" applyAlignment="1">
      <alignment horizontal="center" vertical="center"/>
    </xf>
    <xf numFmtId="180" fontId="4" fillId="4" borderId="4" xfId="0" applyNumberFormat="1" applyFont="1" applyFill="1" applyBorder="1" applyAlignment="1">
      <alignment horizontal="center" vertical="center"/>
    </xf>
    <xf numFmtId="179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176" fontId="13" fillId="5" borderId="9" xfId="0" applyNumberFormat="1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 vertical="center"/>
    </xf>
    <xf numFmtId="176" fontId="18" fillId="4" borderId="15" xfId="0" applyNumberFormat="1" applyFont="1" applyFill="1" applyBorder="1" applyAlignment="1">
      <alignment horizontal="center" vertical="center"/>
    </xf>
    <xf numFmtId="176" fontId="18" fillId="5" borderId="15" xfId="0" applyNumberFormat="1" applyFont="1" applyFill="1" applyBorder="1" applyAlignment="1">
      <alignment horizontal="center" vertical="center"/>
    </xf>
    <xf numFmtId="176" fontId="17" fillId="4" borderId="15" xfId="0" applyNumberFormat="1" applyFont="1" applyFill="1" applyBorder="1" applyAlignment="1">
      <alignment horizontal="center" vertical="center"/>
    </xf>
    <xf numFmtId="178" fontId="17" fillId="4" borderId="15" xfId="0" applyNumberFormat="1" applyFont="1" applyFill="1" applyBorder="1" applyAlignment="1">
      <alignment horizontal="center" vertical="center"/>
    </xf>
    <xf numFmtId="180" fontId="17" fillId="5" borderId="15" xfId="0" applyNumberFormat="1" applyFont="1" applyFill="1" applyBorder="1" applyAlignment="1">
      <alignment horizontal="center" vertical="center"/>
    </xf>
    <xf numFmtId="181" fontId="17" fillId="4" borderId="15" xfId="0" applyNumberFormat="1" applyFont="1" applyFill="1" applyBorder="1" applyAlignment="1">
      <alignment horizontal="center" vertical="center"/>
    </xf>
    <xf numFmtId="180" fontId="17" fillId="4" borderId="15" xfId="0" applyNumberFormat="1" applyFont="1" applyFill="1" applyBorder="1" applyAlignment="1">
      <alignment horizontal="center" vertical="center"/>
    </xf>
    <xf numFmtId="178" fontId="17" fillId="5" borderId="15" xfId="0" applyNumberFormat="1" applyFont="1" applyFill="1" applyBorder="1" applyAlignment="1">
      <alignment horizontal="center" vertical="center"/>
    </xf>
    <xf numFmtId="179" fontId="17" fillId="4" borderId="15" xfId="0" applyNumberFormat="1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/>
    </xf>
    <xf numFmtId="176" fontId="11" fillId="7" borderId="18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76" fontId="16" fillId="5" borderId="20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78" fontId="20" fillId="5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6" fontId="21" fillId="5" borderId="1" xfId="0" applyNumberFormat="1" applyFont="1" applyFill="1" applyBorder="1" applyAlignment="1">
      <alignment horizontal="center" vertical="center"/>
    </xf>
    <xf numFmtId="177" fontId="21" fillId="4" borderId="1" xfId="0" applyNumberFormat="1" applyFont="1" applyFill="1" applyBorder="1" applyAlignment="1">
      <alignment horizontal="center" vertical="center"/>
    </xf>
    <xf numFmtId="176" fontId="21" fillId="5" borderId="9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" fillId="4" borderId="0" xfId="0" applyFont="1" applyFill="1"/>
    <xf numFmtId="0" fontId="9" fillId="9" borderId="4" xfId="0" applyFont="1" applyFill="1" applyBorder="1"/>
    <xf numFmtId="0" fontId="18" fillId="5" borderId="12" xfId="0" applyFont="1" applyFill="1" applyBorder="1" applyAlignment="1">
      <alignment horizontal="center" vertical="center"/>
    </xf>
    <xf numFmtId="178" fontId="18" fillId="4" borderId="4" xfId="0" applyNumberFormat="1" applyFont="1" applyFill="1" applyBorder="1" applyAlignment="1">
      <alignment horizontal="center" vertical="center"/>
    </xf>
    <xf numFmtId="180" fontId="18" fillId="5" borderId="4" xfId="0" applyNumberFormat="1" applyFont="1" applyFill="1" applyBorder="1" applyAlignment="1">
      <alignment horizontal="center" vertical="center"/>
    </xf>
    <xf numFmtId="181" fontId="18" fillId="4" borderId="4" xfId="0" applyNumberFormat="1" applyFont="1" applyFill="1" applyBorder="1" applyAlignment="1">
      <alignment horizontal="center" vertical="center"/>
    </xf>
    <xf numFmtId="180" fontId="18" fillId="4" borderId="4" xfId="0" applyNumberFormat="1" applyFont="1" applyFill="1" applyBorder="1" applyAlignment="1">
      <alignment horizontal="center" vertical="center"/>
    </xf>
    <xf numFmtId="178" fontId="18" fillId="5" borderId="4" xfId="0" applyNumberFormat="1" applyFont="1" applyFill="1" applyBorder="1" applyAlignment="1">
      <alignment horizontal="center" vertical="center"/>
    </xf>
    <xf numFmtId="179" fontId="18" fillId="4" borderId="4" xfId="0" applyNumberFormat="1" applyFont="1" applyFill="1" applyBorder="1" applyAlignment="1">
      <alignment horizontal="center" vertical="center"/>
    </xf>
    <xf numFmtId="178" fontId="5" fillId="5" borderId="4" xfId="0" applyNumberFormat="1" applyFont="1" applyFill="1" applyBorder="1" applyAlignment="1">
      <alignment horizontal="center" vertical="center"/>
    </xf>
    <xf numFmtId="181" fontId="5" fillId="4" borderId="4" xfId="0" applyNumberFormat="1" applyFont="1" applyFill="1" applyBorder="1" applyAlignment="1">
      <alignment horizontal="center" vertical="center"/>
    </xf>
    <xf numFmtId="178" fontId="5" fillId="4" borderId="4" xfId="0" applyNumberFormat="1" applyFont="1" applyFill="1" applyBorder="1" applyAlignment="1">
      <alignment horizontal="center" vertical="center"/>
    </xf>
    <xf numFmtId="180" fontId="5" fillId="4" borderId="4" xfId="0" applyNumberFormat="1" applyFont="1" applyFill="1" applyBorder="1" applyAlignment="1">
      <alignment horizontal="center" vertical="center"/>
    </xf>
    <xf numFmtId="180" fontId="5" fillId="5" borderId="4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176" fontId="15" fillId="5" borderId="20" xfId="0" applyNumberFormat="1" applyFont="1" applyFill="1" applyBorder="1" applyAlignment="1">
      <alignment horizontal="center" vertical="center"/>
    </xf>
    <xf numFmtId="178" fontId="2" fillId="4" borderId="0" xfId="0" applyNumberFormat="1" applyFont="1" applyFill="1" applyBorder="1" applyAlignment="1">
      <alignment horizontal="center" vertical="center"/>
    </xf>
    <xf numFmtId="0" fontId="9" fillId="7" borderId="17" xfId="0" applyFont="1" applyFill="1" applyBorder="1"/>
    <xf numFmtId="176" fontId="9" fillId="7" borderId="18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/>
    </xf>
    <xf numFmtId="0" fontId="9" fillId="8" borderId="22" xfId="0" applyFont="1" applyFill="1" applyBorder="1" applyAlignment="1">
      <alignment horizontal="center" vertical="center"/>
    </xf>
    <xf numFmtId="178" fontId="19" fillId="5" borderId="3" xfId="0" applyNumberFormat="1" applyFont="1" applyFill="1" applyBorder="1" applyAlignment="1">
      <alignment horizontal="center" vertical="center"/>
    </xf>
    <xf numFmtId="176" fontId="5" fillId="5" borderId="20" xfId="0" applyNumberFormat="1" applyFont="1" applyFill="1" applyBorder="1" applyAlignment="1">
      <alignment horizontal="center" vertical="center"/>
    </xf>
    <xf numFmtId="0" fontId="2" fillId="7" borderId="17" xfId="0" applyFont="1" applyFill="1" applyBorder="1"/>
    <xf numFmtId="0" fontId="2" fillId="4" borderId="0" xfId="0" applyFont="1" applyFill="1" applyBorder="1"/>
    <xf numFmtId="0" fontId="13" fillId="4" borderId="1" xfId="0" applyFont="1" applyFill="1" applyBorder="1"/>
    <xf numFmtId="176" fontId="21" fillId="4" borderId="1" xfId="0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4" xfId="0" applyFont="1" applyFill="1" applyBorder="1"/>
    <xf numFmtId="0" fontId="9" fillId="12" borderId="11" xfId="0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2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5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4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5" fontId="2" fillId="4" borderId="0" xfId="0" applyNumberFormat="1" applyFont="1" applyFill="1" applyBorder="1" applyAlignment="1">
      <alignment horizontal="center"/>
    </xf>
    <xf numFmtId="186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5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3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0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">
    <cellStyle name="常规" xfId="0" builtinId="0"/>
    <cellStyle name="超链接" xfId="1" builtinId="8" hidden="1"/>
    <cellStyle name="超链接" xfId="3" builtinId="8" hidden="1"/>
    <cellStyle name="已访问的超链接" xfId="2" builtinId="9" hidden="1"/>
    <cellStyle name="已访问的超链接" xfId="4" builtinId="9" hidden="1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0.0</c:v>
                </c:pt>
                <c:pt idx="1">
                  <c:v>0.258537110847072</c:v>
                </c:pt>
                <c:pt idx="2">
                  <c:v>0.538618980932213</c:v>
                </c:pt>
                <c:pt idx="3">
                  <c:v>0.818700851017411</c:v>
                </c:pt>
                <c:pt idx="4">
                  <c:v>1.109555100721153</c:v>
                </c:pt>
                <c:pt idx="5">
                  <c:v>1.378864591187721</c:v>
                </c:pt>
                <c:pt idx="6">
                  <c:v>1.648174081654318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0.0</c:v>
                </c:pt>
                <c:pt idx="1">
                  <c:v>0.236992351610823</c:v>
                </c:pt>
                <c:pt idx="2">
                  <c:v>0.452439943983535</c:v>
                </c:pt>
                <c:pt idx="3">
                  <c:v>0.667887536357156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0.0</c:v>
                </c:pt>
                <c:pt idx="1">
                  <c:v>0.47999999999999</c:v>
                </c:pt>
                <c:pt idx="2">
                  <c:v>1.008000000000038</c:v>
                </c:pt>
                <c:pt idx="3">
                  <c:v>1.587599999999995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0.0</c:v>
                </c:pt>
                <c:pt idx="1">
                  <c:v>0.689999999999998</c:v>
                </c:pt>
                <c:pt idx="2">
                  <c:v>1.460000000000022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6583472"/>
        <c:axId val="-1459092016"/>
      </c:scatterChart>
      <c:valAx>
        <c:axId val="-145658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459092016"/>
        <c:crosses val="autoZero"/>
        <c:crossBetween val="midCat"/>
      </c:valAx>
      <c:valAx>
        <c:axId val="-145909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456583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9"/>
          <c:y val="0.375592048142271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D33" sqref="D33"/>
    </sheetView>
  </sheetViews>
  <sheetFormatPr baseColWidth="10" defaultColWidth="15.83203125" defaultRowHeight="17" x14ac:dyDescent="0.25"/>
  <cols>
    <col min="1" max="1" width="15.83203125" style="114"/>
    <col min="2" max="2" width="15.83203125" style="1"/>
    <col min="3" max="3" width="15.83203125" style="114"/>
    <col min="4" max="4" width="15.83203125" style="78"/>
    <col min="5" max="10" width="15.83203125" style="114"/>
    <col min="11" max="11" width="5.83203125" style="114" customWidth="1"/>
    <col min="12" max="15" width="15.83203125" style="114"/>
    <col min="16" max="17" width="0" style="114" hidden="1" customWidth="1"/>
    <col min="18" max="19" width="15.83203125" style="114"/>
    <col min="20" max="21" width="0" style="114" hidden="1" customWidth="1"/>
    <col min="22" max="23" width="15.83203125" style="114"/>
    <col min="24" max="25" width="0" style="114" hidden="1" customWidth="1"/>
    <col min="26" max="27" width="15.83203125" style="114"/>
    <col min="28" max="29" width="0" style="114" hidden="1" customWidth="1"/>
    <col min="30" max="31" width="15.83203125" style="114"/>
    <col min="32" max="33" width="0" style="114" hidden="1" customWidth="1"/>
    <col min="34" max="35" width="15.83203125" style="114"/>
    <col min="36" max="36" width="0" style="114" hidden="1" customWidth="1"/>
    <col min="37" max="37" width="45.83203125" style="114" customWidth="1"/>
    <col min="38" max="16384" width="15.83203125" style="114"/>
  </cols>
  <sheetData>
    <row r="1" spans="1:37" ht="30" customHeight="1" thickBot="1" x14ac:dyDescent="0.3">
      <c r="A1" s="168" t="s">
        <v>148</v>
      </c>
      <c r="B1" s="169"/>
      <c r="C1" s="169"/>
      <c r="D1" s="169"/>
      <c r="E1" s="169"/>
      <c r="F1" s="169"/>
      <c r="G1" s="169"/>
      <c r="H1" s="169"/>
      <c r="I1" s="169"/>
      <c r="J1" s="170"/>
      <c r="K1" s="1"/>
      <c r="L1" s="165" t="s">
        <v>169</v>
      </c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7"/>
    </row>
    <row r="2" spans="1:37" ht="18" thickBot="1" x14ac:dyDescent="0.3">
      <c r="A2" s="164" t="s">
        <v>220</v>
      </c>
      <c r="B2" s="164"/>
      <c r="C2" s="164" t="s">
        <v>223</v>
      </c>
      <c r="D2" s="164"/>
      <c r="E2" s="164" t="s">
        <v>221</v>
      </c>
      <c r="F2" s="164"/>
      <c r="G2" s="42"/>
      <c r="H2" s="42"/>
      <c r="I2" s="42"/>
      <c r="J2" s="42"/>
      <c r="K2" s="1"/>
      <c r="L2" s="171" t="s">
        <v>219</v>
      </c>
      <c r="M2" s="171"/>
      <c r="N2" s="171" t="s">
        <v>222</v>
      </c>
      <c r="O2" s="171"/>
      <c r="P2" s="29"/>
      <c r="Q2" s="29"/>
      <c r="R2" s="171" t="s">
        <v>221</v>
      </c>
      <c r="S2" s="171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8" thickBot="1" x14ac:dyDescent="0.3">
      <c r="A3" s="46" t="s">
        <v>33</v>
      </c>
      <c r="B3" s="8" t="s">
        <v>166</v>
      </c>
      <c r="C3" s="8" t="s">
        <v>52</v>
      </c>
      <c r="D3" s="8" t="s">
        <v>204</v>
      </c>
      <c r="E3" s="8" t="s">
        <v>199</v>
      </c>
      <c r="F3" s="8" t="s">
        <v>212</v>
      </c>
      <c r="G3" s="8" t="s">
        <v>175</v>
      </c>
      <c r="H3" s="8" t="s">
        <v>205</v>
      </c>
      <c r="I3" s="8" t="s">
        <v>34</v>
      </c>
      <c r="J3" s="47" t="s">
        <v>35</v>
      </c>
      <c r="L3" s="118" t="s">
        <v>33</v>
      </c>
      <c r="M3" s="119" t="s">
        <v>166</v>
      </c>
      <c r="N3" s="119" t="s">
        <v>52</v>
      </c>
      <c r="O3" s="119" t="s">
        <v>155</v>
      </c>
      <c r="P3" s="119"/>
      <c r="Q3" s="119"/>
      <c r="R3" s="119" t="s">
        <v>206</v>
      </c>
      <c r="S3" s="119" t="s">
        <v>170</v>
      </c>
      <c r="T3" s="119"/>
      <c r="U3" s="119"/>
      <c r="V3" s="119" t="s">
        <v>207</v>
      </c>
      <c r="W3" s="119" t="s">
        <v>170</v>
      </c>
      <c r="X3" s="119"/>
      <c r="Y3" s="119"/>
      <c r="Z3" s="119" t="s">
        <v>208</v>
      </c>
      <c r="AA3" s="119" t="s">
        <v>170</v>
      </c>
      <c r="AB3" s="119"/>
      <c r="AC3" s="119"/>
      <c r="AD3" s="119" t="s">
        <v>209</v>
      </c>
      <c r="AE3" s="119" t="s">
        <v>170</v>
      </c>
      <c r="AF3" s="119"/>
      <c r="AG3" s="119"/>
      <c r="AH3" s="119" t="s">
        <v>210</v>
      </c>
      <c r="AI3" s="119" t="s">
        <v>170</v>
      </c>
      <c r="AJ3" s="120"/>
      <c r="AK3" s="121" t="s">
        <v>36</v>
      </c>
    </row>
    <row r="4" spans="1:37" ht="18" thickBot="1" x14ac:dyDescent="0.3">
      <c r="A4" s="44">
        <v>4</v>
      </c>
      <c r="B4" s="3" t="s">
        <v>168</v>
      </c>
      <c r="C4" s="5" t="s">
        <v>194</v>
      </c>
      <c r="D4" s="6">
        <f>AVERAGE(O4:O5)</f>
        <v>107.78722370658247</v>
      </c>
      <c r="E4" s="7">
        <v>0</v>
      </c>
      <c r="F4" s="6">
        <v>107.8</v>
      </c>
      <c r="G4" s="5">
        <f>C37</f>
        <v>106.74000000000001</v>
      </c>
      <c r="H4" s="4" t="s">
        <v>37</v>
      </c>
      <c r="I4" s="7"/>
      <c r="J4" s="115"/>
      <c r="L4" s="90">
        <v>4</v>
      </c>
      <c r="M4" s="29" t="s">
        <v>168</v>
      </c>
      <c r="N4" s="23" t="s">
        <v>194</v>
      </c>
      <c r="O4" s="22">
        <f>S4*0.5+W4*0.125+AA4*0.125+AE4*0.125+AI4*0.125</f>
        <v>107.43818314306534</v>
      </c>
      <c r="P4" s="91">
        <v>60</v>
      </c>
      <c r="Q4" s="91">
        <v>22.631</v>
      </c>
      <c r="R4" s="92">
        <v>115.523</v>
      </c>
      <c r="S4" s="93">
        <f>R4*AJ4</f>
        <v>112.23998056837503</v>
      </c>
      <c r="T4" s="91">
        <v>60</v>
      </c>
      <c r="U4" s="94">
        <v>22.196999999999999</v>
      </c>
      <c r="V4" s="95">
        <v>105.706</v>
      </c>
      <c r="W4" s="22">
        <f>V4*AJ4</f>
        <v>102.70196745202819</v>
      </c>
      <c r="X4" s="91">
        <v>60</v>
      </c>
      <c r="Y4" s="94">
        <v>22.599</v>
      </c>
      <c r="Z4" s="95">
        <v>105.71299999999999</v>
      </c>
      <c r="AA4" s="22">
        <f>Z4*AJ4</f>
        <v>102.70876852076755</v>
      </c>
      <c r="AB4" s="91">
        <v>60</v>
      </c>
      <c r="AC4" s="94">
        <v>22.847000000000001</v>
      </c>
      <c r="AD4" s="95">
        <v>105.057</v>
      </c>
      <c r="AE4" s="93">
        <f>AD4*AJ4</f>
        <v>102.07141122176343</v>
      </c>
      <c r="AF4" s="91">
        <v>60</v>
      </c>
      <c r="AG4" s="94">
        <v>23.724</v>
      </c>
      <c r="AH4" s="92">
        <v>106.078</v>
      </c>
      <c r="AI4" s="93">
        <f>AH4*AJ4</f>
        <v>103.06339567646344</v>
      </c>
      <c r="AJ4" s="96">
        <f>D42</f>
        <v>0.9715812484819043</v>
      </c>
      <c r="AK4" s="52"/>
    </row>
    <row r="5" spans="1:37" ht="18" thickBot="1" x14ac:dyDescent="0.3">
      <c r="A5" s="44">
        <v>2</v>
      </c>
      <c r="B5" s="3" t="s">
        <v>168</v>
      </c>
      <c r="C5" s="5" t="s">
        <v>196</v>
      </c>
      <c r="D5" s="6">
        <f>AVERAGE(O4:O5)</f>
        <v>107.78722370658247</v>
      </c>
      <c r="E5" s="7">
        <v>0</v>
      </c>
      <c r="F5" s="6">
        <v>107.8</v>
      </c>
      <c r="G5" s="5">
        <f>C37</f>
        <v>106.74000000000001</v>
      </c>
      <c r="H5" s="4" t="s">
        <v>37</v>
      </c>
      <c r="I5" s="7"/>
      <c r="J5" s="115"/>
      <c r="L5" s="90">
        <v>2</v>
      </c>
      <c r="M5" s="29" t="s">
        <v>168</v>
      </c>
      <c r="N5" s="23" t="s">
        <v>196</v>
      </c>
      <c r="O5" s="22">
        <f t="shared" ref="O5:O21" si="0">S5*0.5+W5*0.125+AA5*0.125+AE5*0.125+AI5*0.125</f>
        <v>108.13626427009959</v>
      </c>
      <c r="P5" s="91">
        <v>60</v>
      </c>
      <c r="Q5" s="91">
        <v>23.018000000000001</v>
      </c>
      <c r="R5" s="92">
        <v>117.72499999999999</v>
      </c>
      <c r="S5" s="93">
        <f t="shared" ref="S5:S21" si="1">R5*AJ5</f>
        <v>114.37940247753218</v>
      </c>
      <c r="T5" s="91">
        <v>60</v>
      </c>
      <c r="U5" s="94">
        <v>22.471</v>
      </c>
      <c r="V5" s="95">
        <v>105.053</v>
      </c>
      <c r="W5" s="22">
        <f t="shared" ref="W5:W18" si="2">V5*AJ5</f>
        <v>102.06752489676948</v>
      </c>
      <c r="X5" s="91">
        <v>60</v>
      </c>
      <c r="Y5" s="94">
        <v>22.669</v>
      </c>
      <c r="Z5" s="95">
        <v>105.78</v>
      </c>
      <c r="AA5" s="22">
        <f t="shared" ref="AA5:AA21" si="3">Z5*AJ5</f>
        <v>102.77386446441584</v>
      </c>
      <c r="AB5" s="91">
        <v>60</v>
      </c>
      <c r="AC5" s="94">
        <v>22.72</v>
      </c>
      <c r="AD5" s="95">
        <v>104.255</v>
      </c>
      <c r="AE5" s="93">
        <f t="shared" ref="AE5:AE21" si="4">AD5*AJ5</f>
        <v>101.29220306048093</v>
      </c>
      <c r="AF5" s="91">
        <v>60</v>
      </c>
      <c r="AG5" s="94">
        <v>22.803999999999998</v>
      </c>
      <c r="AH5" s="92">
        <v>104.40600000000001</v>
      </c>
      <c r="AI5" s="93">
        <f t="shared" ref="AI5:AI21" si="5">AH5*AJ5</f>
        <v>101.43891182900171</v>
      </c>
      <c r="AJ5" s="96">
        <f>D42</f>
        <v>0.9715812484819043</v>
      </c>
      <c r="AK5" s="52"/>
    </row>
    <row r="6" spans="1:37" ht="18" thickBot="1" x14ac:dyDescent="0.3">
      <c r="A6" s="44">
        <v>3</v>
      </c>
      <c r="B6" s="3" t="s">
        <v>168</v>
      </c>
      <c r="C6" s="5" t="s">
        <v>195</v>
      </c>
      <c r="D6" s="6">
        <f>AVERAGE(O4:O5)</f>
        <v>107.78722370658247</v>
      </c>
      <c r="E6" s="7">
        <v>0</v>
      </c>
      <c r="F6" s="6">
        <v>107.8</v>
      </c>
      <c r="G6" s="5">
        <f>C37</f>
        <v>106.74000000000001</v>
      </c>
      <c r="H6" s="4" t="s">
        <v>37</v>
      </c>
      <c r="I6" s="7"/>
      <c r="J6" s="115"/>
      <c r="L6" s="90">
        <v>3</v>
      </c>
      <c r="M6" s="29" t="s">
        <v>168</v>
      </c>
      <c r="N6" s="23" t="s">
        <v>195</v>
      </c>
      <c r="O6" s="22">
        <f t="shared" si="0"/>
        <v>106.37648773378673</v>
      </c>
      <c r="P6" s="91">
        <v>60</v>
      </c>
      <c r="Q6" s="91">
        <v>23.064</v>
      </c>
      <c r="R6" s="92">
        <v>114.23699999999999</v>
      </c>
      <c r="S6" s="93">
        <f t="shared" si="1"/>
        <v>110.9905270828273</v>
      </c>
      <c r="T6" s="91">
        <v>60</v>
      </c>
      <c r="U6" s="94">
        <v>22.643000000000001</v>
      </c>
      <c r="V6" s="95">
        <v>104.84399999999999</v>
      </c>
      <c r="W6" s="22">
        <f t="shared" si="2"/>
        <v>101.86446441583676</v>
      </c>
      <c r="X6" s="91">
        <v>60</v>
      </c>
      <c r="Y6" s="94">
        <v>22.663</v>
      </c>
      <c r="Z6" s="95">
        <v>105.276</v>
      </c>
      <c r="AA6" s="22">
        <f t="shared" si="3"/>
        <v>102.28418751518096</v>
      </c>
      <c r="AB6" s="91">
        <v>60</v>
      </c>
      <c r="AC6" s="94">
        <v>22.803999999999998</v>
      </c>
      <c r="AD6" s="95">
        <v>103.97</v>
      </c>
      <c r="AE6" s="93">
        <f t="shared" si="4"/>
        <v>101.01530240466359</v>
      </c>
      <c r="AF6" s="91">
        <v>60</v>
      </c>
      <c r="AG6" s="94">
        <v>22.914999999999999</v>
      </c>
      <c r="AH6" s="92">
        <v>104.866</v>
      </c>
      <c r="AI6" s="93">
        <f t="shared" si="5"/>
        <v>101.88583920330338</v>
      </c>
      <c r="AJ6" s="96">
        <f>D42</f>
        <v>0.9715812484819043</v>
      </c>
      <c r="AK6" s="102"/>
    </row>
    <row r="7" spans="1:37" ht="18" thickBot="1" x14ac:dyDescent="0.3">
      <c r="A7" s="44">
        <v>5</v>
      </c>
      <c r="B7" s="3" t="s">
        <v>168</v>
      </c>
      <c r="C7" s="5" t="s">
        <v>94</v>
      </c>
      <c r="D7" s="6">
        <f>AVERAGE(O4:O5)</f>
        <v>107.78722370658247</v>
      </c>
      <c r="E7" s="7">
        <v>0</v>
      </c>
      <c r="F7" s="6">
        <v>107.8</v>
      </c>
      <c r="G7" s="5">
        <f>C37</f>
        <v>106.74000000000001</v>
      </c>
      <c r="H7" s="4" t="s">
        <v>37</v>
      </c>
      <c r="I7" s="7"/>
      <c r="J7" s="115"/>
      <c r="L7" s="90">
        <v>5</v>
      </c>
      <c r="M7" s="29" t="s">
        <v>168</v>
      </c>
      <c r="N7" s="23" t="s">
        <v>38</v>
      </c>
      <c r="O7" s="22">
        <f t="shared" si="0"/>
        <v>107.36992956035948</v>
      </c>
      <c r="P7" s="91">
        <v>60</v>
      </c>
      <c r="Q7" s="91">
        <v>23.27</v>
      </c>
      <c r="R7" s="92">
        <v>115.846</v>
      </c>
      <c r="S7" s="93">
        <f t="shared" si="1"/>
        <v>112.55380131163469</v>
      </c>
      <c r="T7" s="91">
        <v>60</v>
      </c>
      <c r="U7" s="94">
        <v>23.634</v>
      </c>
      <c r="V7" s="95">
        <v>106.095</v>
      </c>
      <c r="W7" s="22">
        <f t="shared" si="2"/>
        <v>103.07991255768763</v>
      </c>
      <c r="X7" s="91">
        <v>60</v>
      </c>
      <c r="Y7" s="94">
        <v>24.23</v>
      </c>
      <c r="Z7" s="95">
        <v>106.095</v>
      </c>
      <c r="AA7" s="22">
        <f t="shared" si="3"/>
        <v>103.07991255768763</v>
      </c>
      <c r="AB7" s="91">
        <v>60</v>
      </c>
      <c r="AC7" s="94">
        <v>23.280999999999999</v>
      </c>
      <c r="AD7" s="95">
        <v>104.09699999999999</v>
      </c>
      <c r="AE7" s="93">
        <f t="shared" si="4"/>
        <v>101.13869322322078</v>
      </c>
      <c r="AF7" s="91">
        <v>60</v>
      </c>
      <c r="AG7" s="94">
        <v>23.56</v>
      </c>
      <c r="AH7" s="92">
        <v>104.413</v>
      </c>
      <c r="AI7" s="93">
        <f t="shared" si="5"/>
        <v>101.44571289774107</v>
      </c>
      <c r="AJ7" s="96">
        <f>D42</f>
        <v>0.9715812484819043</v>
      </c>
      <c r="AK7" s="52"/>
    </row>
    <row r="8" spans="1:37" ht="18" thickBot="1" x14ac:dyDescent="0.3">
      <c r="A8" s="44">
        <v>8</v>
      </c>
      <c r="B8" s="3" t="s">
        <v>39</v>
      </c>
      <c r="C8" s="5" t="s">
        <v>53</v>
      </c>
      <c r="D8" s="6">
        <f>AVERAGE(O8:O9)</f>
        <v>106.05210104444984</v>
      </c>
      <c r="E8" s="7">
        <v>30</v>
      </c>
      <c r="F8" s="6">
        <v>106.5</v>
      </c>
      <c r="G8" s="5">
        <f>C37</f>
        <v>106.74000000000001</v>
      </c>
      <c r="H8" s="4" t="s">
        <v>37</v>
      </c>
      <c r="I8" s="7"/>
      <c r="J8" s="115"/>
      <c r="L8" s="90">
        <v>8</v>
      </c>
      <c r="M8" s="29" t="s">
        <v>39</v>
      </c>
      <c r="N8" s="23" t="s">
        <v>53</v>
      </c>
      <c r="O8" s="22">
        <f t="shared" si="0"/>
        <v>105.65812484819043</v>
      </c>
      <c r="P8" s="91">
        <v>60</v>
      </c>
      <c r="Q8" s="91">
        <v>22.148</v>
      </c>
      <c r="R8" s="92">
        <v>113.851</v>
      </c>
      <c r="S8" s="93">
        <f t="shared" si="1"/>
        <v>110.61549672091328</v>
      </c>
      <c r="T8" s="91">
        <v>60</v>
      </c>
      <c r="U8" s="94">
        <v>22.14</v>
      </c>
      <c r="V8" s="95">
        <v>102.925</v>
      </c>
      <c r="W8" s="22">
        <f t="shared" si="2"/>
        <v>100</v>
      </c>
      <c r="X8" s="91">
        <v>60</v>
      </c>
      <c r="Y8" s="94">
        <v>22.824999999999999</v>
      </c>
      <c r="Z8" s="95">
        <v>103.241</v>
      </c>
      <c r="AA8" s="22">
        <f t="shared" si="3"/>
        <v>100.30701967452028</v>
      </c>
      <c r="AB8" s="91">
        <v>60</v>
      </c>
      <c r="AC8" s="94">
        <v>22.625</v>
      </c>
      <c r="AD8" s="95">
        <v>103.892</v>
      </c>
      <c r="AE8" s="93">
        <f t="shared" si="4"/>
        <v>100.93951906728199</v>
      </c>
      <c r="AF8" s="91">
        <v>60</v>
      </c>
      <c r="AG8" s="94">
        <v>23.163</v>
      </c>
      <c r="AH8" s="92">
        <v>104.527</v>
      </c>
      <c r="AI8" s="93">
        <f t="shared" si="5"/>
        <v>101.55647316006801</v>
      </c>
      <c r="AJ8" s="96">
        <f>D42</f>
        <v>0.9715812484819043</v>
      </c>
      <c r="AK8" s="52" t="s">
        <v>51</v>
      </c>
    </row>
    <row r="9" spans="1:37" ht="18" thickBot="1" x14ac:dyDescent="0.3">
      <c r="A9" s="44">
        <v>7</v>
      </c>
      <c r="B9" s="3" t="s">
        <v>39</v>
      </c>
      <c r="C9" s="5" t="s">
        <v>192</v>
      </c>
      <c r="D9" s="6">
        <f>AVERAGE(O8:O9)</f>
        <v>106.05210104444984</v>
      </c>
      <c r="E9" s="7">
        <v>30</v>
      </c>
      <c r="F9" s="6">
        <v>106.5</v>
      </c>
      <c r="G9" s="5">
        <f>C37</f>
        <v>106.74000000000001</v>
      </c>
      <c r="H9" s="4" t="s">
        <v>37</v>
      </c>
      <c r="I9" s="7"/>
      <c r="J9" s="115"/>
      <c r="L9" s="90">
        <v>7</v>
      </c>
      <c r="M9" s="29" t="s">
        <v>39</v>
      </c>
      <c r="N9" s="23" t="s">
        <v>192</v>
      </c>
      <c r="O9" s="22">
        <f t="shared" si="0"/>
        <v>106.44607724070924</v>
      </c>
      <c r="P9" s="91">
        <v>60</v>
      </c>
      <c r="Q9" s="91">
        <v>22.65</v>
      </c>
      <c r="R9" s="92">
        <v>114.492</v>
      </c>
      <c r="S9" s="93">
        <f t="shared" si="1"/>
        <v>111.23828030119019</v>
      </c>
      <c r="T9" s="91">
        <v>60</v>
      </c>
      <c r="U9" s="94">
        <v>22.201000000000001</v>
      </c>
      <c r="V9" s="95">
        <v>104.77500000000001</v>
      </c>
      <c r="W9" s="22">
        <f t="shared" si="2"/>
        <v>101.79742530969153</v>
      </c>
      <c r="X9" s="91">
        <v>60</v>
      </c>
      <c r="Y9" s="94">
        <v>22.884</v>
      </c>
      <c r="Z9" s="95">
        <v>105.163</v>
      </c>
      <c r="AA9" s="22">
        <f t="shared" si="3"/>
        <v>102.1743988341025</v>
      </c>
      <c r="AB9" s="91">
        <v>60</v>
      </c>
      <c r="AC9" s="94">
        <v>23.260999999999999</v>
      </c>
      <c r="AD9" s="95">
        <v>104.04</v>
      </c>
      <c r="AE9" s="93">
        <f t="shared" si="4"/>
        <v>101.08331309205732</v>
      </c>
      <c r="AF9" s="91">
        <v>60</v>
      </c>
      <c r="AG9" s="94">
        <v>23.564</v>
      </c>
      <c r="AH9" s="92">
        <v>104.53100000000001</v>
      </c>
      <c r="AI9" s="93">
        <f t="shared" si="5"/>
        <v>101.56035948506194</v>
      </c>
      <c r="AJ9" s="96">
        <f>D42</f>
        <v>0.9715812484819043</v>
      </c>
      <c r="AK9" s="52"/>
    </row>
    <row r="10" spans="1:37" ht="18" thickBot="1" x14ac:dyDescent="0.3">
      <c r="A10" s="44">
        <v>1</v>
      </c>
      <c r="B10" s="3" t="s">
        <v>39</v>
      </c>
      <c r="C10" s="5" t="s">
        <v>40</v>
      </c>
      <c r="D10" s="6">
        <f>AVERAGE(O8:O9)</f>
        <v>106.05210104444984</v>
      </c>
      <c r="E10" s="7">
        <v>30</v>
      </c>
      <c r="F10" s="6">
        <v>106.5</v>
      </c>
      <c r="G10" s="5">
        <f>C37</f>
        <v>106.74000000000001</v>
      </c>
      <c r="H10" s="4" t="s">
        <v>37</v>
      </c>
      <c r="I10" s="7"/>
      <c r="J10" s="3"/>
      <c r="K10" s="1"/>
      <c r="L10" s="90">
        <v>1</v>
      </c>
      <c r="M10" s="29" t="s">
        <v>39</v>
      </c>
      <c r="N10" s="23" t="s">
        <v>40</v>
      </c>
      <c r="O10" s="22">
        <f t="shared" si="0"/>
        <v>107.4917415593879</v>
      </c>
      <c r="P10" s="91">
        <v>60</v>
      </c>
      <c r="Q10" s="91">
        <v>23.065999999999999</v>
      </c>
      <c r="R10" s="92">
        <v>116.068</v>
      </c>
      <c r="S10" s="93">
        <f t="shared" si="1"/>
        <v>112.76949234879767</v>
      </c>
      <c r="T10" s="91">
        <v>60</v>
      </c>
      <c r="U10" s="94">
        <v>22.488</v>
      </c>
      <c r="V10" s="95">
        <v>105.476</v>
      </c>
      <c r="W10" s="22">
        <f t="shared" si="2"/>
        <v>102.47850376487733</v>
      </c>
      <c r="X10" s="91">
        <v>60</v>
      </c>
      <c r="Y10" s="94">
        <v>22.744</v>
      </c>
      <c r="Z10" s="95">
        <v>106.124</v>
      </c>
      <c r="AA10" s="22">
        <f t="shared" si="3"/>
        <v>103.10808841389361</v>
      </c>
      <c r="AB10" s="91">
        <v>60</v>
      </c>
      <c r="AC10" s="94">
        <v>22.625</v>
      </c>
      <c r="AD10" s="95">
        <v>104.393</v>
      </c>
      <c r="AE10" s="93">
        <f t="shared" si="4"/>
        <v>101.42628127277143</v>
      </c>
      <c r="AF10" s="91">
        <v>60</v>
      </c>
      <c r="AG10" s="94">
        <v>23.163</v>
      </c>
      <c r="AH10" s="92">
        <v>104.822</v>
      </c>
      <c r="AI10" s="93">
        <f t="shared" si="5"/>
        <v>101.84308962837018</v>
      </c>
      <c r="AJ10" s="96">
        <f>D42</f>
        <v>0.9715812484819043</v>
      </c>
      <c r="AK10" s="52" t="s">
        <v>51</v>
      </c>
    </row>
    <row r="11" spans="1:37" ht="18" thickBot="1" x14ac:dyDescent="0.3">
      <c r="A11" s="44">
        <v>9</v>
      </c>
      <c r="B11" s="3" t="s">
        <v>39</v>
      </c>
      <c r="C11" s="5" t="s">
        <v>41</v>
      </c>
      <c r="D11" s="6">
        <f>AVERAGE(O8:O9)</f>
        <v>106.05210104444984</v>
      </c>
      <c r="E11" s="7">
        <v>30</v>
      </c>
      <c r="F11" s="6">
        <v>106.5</v>
      </c>
      <c r="G11" s="5">
        <f>C37</f>
        <v>106.74000000000001</v>
      </c>
      <c r="H11" s="4" t="s">
        <v>37</v>
      </c>
      <c r="I11" s="7"/>
      <c r="J11" s="115"/>
      <c r="L11" s="90">
        <v>9</v>
      </c>
      <c r="M11" s="29" t="s">
        <v>39</v>
      </c>
      <c r="N11" s="23" t="s">
        <v>41</v>
      </c>
      <c r="O11" s="22">
        <f t="shared" si="0"/>
        <v>107.10456643186785</v>
      </c>
      <c r="P11" s="91">
        <v>60</v>
      </c>
      <c r="Q11" s="91">
        <v>23.28</v>
      </c>
      <c r="R11" s="92">
        <v>115.74</v>
      </c>
      <c r="S11" s="93">
        <f t="shared" si="1"/>
        <v>112.45081369929559</v>
      </c>
      <c r="T11" s="91">
        <v>60</v>
      </c>
      <c r="U11" s="94">
        <v>23.364999999999998</v>
      </c>
      <c r="V11" s="95">
        <v>105.18899999999999</v>
      </c>
      <c r="W11" s="22">
        <f t="shared" si="2"/>
        <v>102.19965994656303</v>
      </c>
      <c r="X11" s="91">
        <v>60</v>
      </c>
      <c r="Y11" s="94">
        <v>23.539000000000001</v>
      </c>
      <c r="Z11" s="95">
        <v>105.331</v>
      </c>
      <c r="AA11" s="22">
        <f t="shared" si="3"/>
        <v>102.33762448384746</v>
      </c>
      <c r="AB11" s="91">
        <v>60</v>
      </c>
      <c r="AC11" s="94">
        <v>22.625</v>
      </c>
      <c r="AD11" s="95">
        <v>103.892</v>
      </c>
      <c r="AE11" s="93">
        <f t="shared" si="4"/>
        <v>100.93951906728199</v>
      </c>
      <c r="AF11" s="91">
        <v>60</v>
      </c>
      <c r="AG11" s="94">
        <v>23.163</v>
      </c>
      <c r="AH11" s="92">
        <v>104.527</v>
      </c>
      <c r="AI11" s="93">
        <f t="shared" si="5"/>
        <v>101.55647316006801</v>
      </c>
      <c r="AJ11" s="96">
        <f>D42</f>
        <v>0.9715812484819043</v>
      </c>
      <c r="AK11" s="52"/>
    </row>
    <row r="12" spans="1:37" ht="18" thickBot="1" x14ac:dyDescent="0.3">
      <c r="A12" s="44">
        <v>98</v>
      </c>
      <c r="B12" s="3" t="s">
        <v>213</v>
      </c>
      <c r="C12" s="5" t="s">
        <v>42</v>
      </c>
      <c r="D12" s="6">
        <f>AVERAGE(O12:O13)</f>
        <v>106.61689336895799</v>
      </c>
      <c r="E12" s="7">
        <v>0</v>
      </c>
      <c r="F12" s="6">
        <f t="shared" ref="F12:F21" si="6">D12</f>
        <v>106.61689336895799</v>
      </c>
      <c r="G12" s="5">
        <f>C37</f>
        <v>106.74000000000001</v>
      </c>
      <c r="H12" s="4" t="s">
        <v>37</v>
      </c>
      <c r="I12" s="7"/>
      <c r="J12" s="115"/>
      <c r="L12" s="90">
        <v>98</v>
      </c>
      <c r="M12" s="29" t="s">
        <v>213</v>
      </c>
      <c r="N12" s="23" t="s">
        <v>42</v>
      </c>
      <c r="O12" s="22">
        <f t="shared" si="0"/>
        <v>106.1863007043964</v>
      </c>
      <c r="P12" s="91">
        <v>60</v>
      </c>
      <c r="Q12" s="91">
        <v>21.898</v>
      </c>
      <c r="R12" s="92">
        <v>114.67700000000001</v>
      </c>
      <c r="S12" s="93">
        <f t="shared" si="1"/>
        <v>111.41802283215935</v>
      </c>
      <c r="T12" s="91">
        <v>60</v>
      </c>
      <c r="U12" s="94">
        <v>21.986999999999998</v>
      </c>
      <c r="V12" s="95">
        <v>103.887</v>
      </c>
      <c r="W12" s="22">
        <f t="shared" si="2"/>
        <v>100.9346611610396</v>
      </c>
      <c r="X12" s="91">
        <v>60</v>
      </c>
      <c r="Y12" s="94">
        <v>22.625</v>
      </c>
      <c r="Z12" s="95">
        <v>103.937</v>
      </c>
      <c r="AA12" s="22">
        <f t="shared" si="3"/>
        <v>100.98324022346368</v>
      </c>
      <c r="AB12" s="91">
        <v>60</v>
      </c>
      <c r="AC12" s="94">
        <v>23.465</v>
      </c>
      <c r="AD12" s="95">
        <v>103.873</v>
      </c>
      <c r="AE12" s="93">
        <f t="shared" si="4"/>
        <v>100.92105902356084</v>
      </c>
      <c r="AF12" s="91">
        <v>60</v>
      </c>
      <c r="AG12" s="94">
        <v>23.733000000000001</v>
      </c>
      <c r="AH12" s="92">
        <v>103.93300000000001</v>
      </c>
      <c r="AI12" s="93">
        <f t="shared" si="5"/>
        <v>100.97935389846977</v>
      </c>
      <c r="AJ12" s="96">
        <f>D42</f>
        <v>0.9715812484819043</v>
      </c>
      <c r="AK12" s="102"/>
    </row>
    <row r="13" spans="1:37" ht="18" thickBot="1" x14ac:dyDescent="0.3">
      <c r="A13" s="44">
        <v>99</v>
      </c>
      <c r="B13" s="3" t="s">
        <v>213</v>
      </c>
      <c r="C13" s="5" t="s">
        <v>65</v>
      </c>
      <c r="D13" s="6">
        <f>AVERAGE(O12:O13)</f>
        <v>106.61689336895799</v>
      </c>
      <c r="E13" s="7">
        <v>0</v>
      </c>
      <c r="F13" s="6">
        <f t="shared" si="6"/>
        <v>106.61689336895799</v>
      </c>
      <c r="G13" s="5">
        <f>C37</f>
        <v>106.74000000000001</v>
      </c>
      <c r="H13" s="4" t="s">
        <v>37</v>
      </c>
      <c r="I13" s="7"/>
      <c r="J13" s="115"/>
      <c r="L13" s="90">
        <v>99</v>
      </c>
      <c r="M13" s="29" t="s">
        <v>213</v>
      </c>
      <c r="N13" s="23" t="s">
        <v>65</v>
      </c>
      <c r="O13" s="22">
        <f t="shared" si="0"/>
        <v>107.04748603351956</v>
      </c>
      <c r="P13" s="91">
        <v>60</v>
      </c>
      <c r="Q13" s="91">
        <v>22.43</v>
      </c>
      <c r="R13" s="92">
        <v>115.595</v>
      </c>
      <c r="S13" s="93">
        <f t="shared" si="1"/>
        <v>112.30993441826573</v>
      </c>
      <c r="T13" s="91">
        <v>60</v>
      </c>
      <c r="U13" s="94">
        <v>22.184000000000001</v>
      </c>
      <c r="V13" s="95">
        <v>104.75700000000001</v>
      </c>
      <c r="W13" s="22">
        <f t="shared" si="2"/>
        <v>101.77993684721885</v>
      </c>
      <c r="X13" s="91">
        <v>60</v>
      </c>
      <c r="Y13" s="94">
        <v>22.885999999999999</v>
      </c>
      <c r="Z13" s="95">
        <v>105.681</v>
      </c>
      <c r="AA13" s="22">
        <f t="shared" si="3"/>
        <v>102.67767792081612</v>
      </c>
      <c r="AB13" s="91">
        <v>60</v>
      </c>
      <c r="AC13" s="94">
        <v>22.83</v>
      </c>
      <c r="AD13" s="95">
        <v>104.205</v>
      </c>
      <c r="AE13" s="93">
        <f t="shared" si="4"/>
        <v>101.24362399805683</v>
      </c>
      <c r="AF13" s="91">
        <v>60</v>
      </c>
      <c r="AG13" s="94">
        <v>22.957000000000001</v>
      </c>
      <c r="AH13" s="92">
        <v>104.40600000000001</v>
      </c>
      <c r="AI13" s="93">
        <f t="shared" si="5"/>
        <v>101.43891182900171</v>
      </c>
      <c r="AJ13" s="96">
        <f>D42</f>
        <v>0.9715812484819043</v>
      </c>
      <c r="AK13" s="102"/>
    </row>
    <row r="14" spans="1:37" ht="18" thickBot="1" x14ac:dyDescent="0.3">
      <c r="A14" s="44">
        <v>97</v>
      </c>
      <c r="B14" s="3" t="s">
        <v>213</v>
      </c>
      <c r="C14" s="5" t="s">
        <v>43</v>
      </c>
      <c r="D14" s="6">
        <f>AVERAGE(O12:O13)</f>
        <v>106.61689336895799</v>
      </c>
      <c r="E14" s="7">
        <v>0</v>
      </c>
      <c r="F14" s="6">
        <f t="shared" si="6"/>
        <v>106.61689336895799</v>
      </c>
      <c r="G14" s="5">
        <f>C37</f>
        <v>106.74000000000001</v>
      </c>
      <c r="H14" s="4" t="s">
        <v>37</v>
      </c>
      <c r="I14" s="7"/>
      <c r="J14" s="115"/>
      <c r="L14" s="90">
        <v>97</v>
      </c>
      <c r="M14" s="29" t="s">
        <v>213</v>
      </c>
      <c r="N14" s="23" t="s">
        <v>43</v>
      </c>
      <c r="O14" s="22">
        <f t="shared" si="0"/>
        <v>106.50230750546514</v>
      </c>
      <c r="P14" s="91">
        <v>60</v>
      </c>
      <c r="Q14" s="91">
        <v>25.056999999999999</v>
      </c>
      <c r="R14" s="92">
        <v>114.366</v>
      </c>
      <c r="S14" s="93">
        <f t="shared" si="1"/>
        <v>111.11586106388147</v>
      </c>
      <c r="T14" s="91">
        <v>60</v>
      </c>
      <c r="U14" s="94">
        <v>24.754000000000001</v>
      </c>
      <c r="V14" s="95">
        <v>105.58</v>
      </c>
      <c r="W14" s="22">
        <f t="shared" si="2"/>
        <v>102.57954821471945</v>
      </c>
      <c r="X14" s="91">
        <v>60</v>
      </c>
      <c r="Y14" s="94">
        <v>24.821999999999999</v>
      </c>
      <c r="Z14" s="95">
        <v>105.71</v>
      </c>
      <c r="AA14" s="22">
        <f t="shared" si="3"/>
        <v>102.7058537770221</v>
      </c>
      <c r="AB14" s="91">
        <v>60</v>
      </c>
      <c r="AC14" s="94">
        <v>25.273</v>
      </c>
      <c r="AD14" s="95">
        <v>104.093</v>
      </c>
      <c r="AE14" s="93">
        <f t="shared" si="4"/>
        <v>101.13480689822687</v>
      </c>
      <c r="AF14" s="91">
        <v>60</v>
      </c>
      <c r="AG14" s="94">
        <v>25.42</v>
      </c>
      <c r="AH14" s="92">
        <v>104.093</v>
      </c>
      <c r="AI14" s="93">
        <f t="shared" si="5"/>
        <v>101.13480689822687</v>
      </c>
      <c r="AJ14" s="96">
        <f>D42</f>
        <v>0.9715812484819043</v>
      </c>
      <c r="AK14" s="52"/>
    </row>
    <row r="15" spans="1:37" ht="18" thickBot="1" x14ac:dyDescent="0.3">
      <c r="A15" s="44">
        <v>66</v>
      </c>
      <c r="B15" s="3" t="s">
        <v>81</v>
      </c>
      <c r="C15" s="5" t="s">
        <v>44</v>
      </c>
      <c r="D15" s="6">
        <f>AVERAGE(O15:O18)</f>
        <v>108.082675491863</v>
      </c>
      <c r="E15" s="7">
        <v>0</v>
      </c>
      <c r="F15" s="6">
        <f t="shared" si="6"/>
        <v>108.082675491863</v>
      </c>
      <c r="G15" s="5">
        <f>C37</f>
        <v>106.74000000000001</v>
      </c>
      <c r="H15" s="4" t="s">
        <v>37</v>
      </c>
      <c r="I15" s="7"/>
      <c r="J15" s="6"/>
      <c r="K15" s="1"/>
      <c r="L15" s="90">
        <v>66</v>
      </c>
      <c r="M15" s="29" t="s">
        <v>81</v>
      </c>
      <c r="N15" s="23" t="s">
        <v>44</v>
      </c>
      <c r="O15" s="22">
        <f t="shared" si="0"/>
        <v>107.31418508622782</v>
      </c>
      <c r="P15" s="91">
        <v>60</v>
      </c>
      <c r="Q15" s="91">
        <v>21.146000000000001</v>
      </c>
      <c r="R15" s="92">
        <v>115.84699999999999</v>
      </c>
      <c r="S15" s="93">
        <f t="shared" si="1"/>
        <v>112.55477289288316</v>
      </c>
      <c r="T15" s="91">
        <v>60</v>
      </c>
      <c r="U15" s="94">
        <v>21.788</v>
      </c>
      <c r="V15" s="95">
        <v>105.32</v>
      </c>
      <c r="W15" s="22">
        <f t="shared" si="2"/>
        <v>102.32693709011416</v>
      </c>
      <c r="X15" s="91">
        <v>60</v>
      </c>
      <c r="Y15" s="94">
        <v>21.849</v>
      </c>
      <c r="Z15" s="95">
        <v>105.821</v>
      </c>
      <c r="AA15" s="22">
        <f t="shared" si="3"/>
        <v>102.8136992956036</v>
      </c>
      <c r="AB15" s="91">
        <v>60</v>
      </c>
      <c r="AC15" s="94">
        <v>21.802</v>
      </c>
      <c r="AD15" s="95">
        <v>104.43300000000001</v>
      </c>
      <c r="AE15" s="93">
        <f t="shared" si="4"/>
        <v>101.46514452271072</v>
      </c>
      <c r="AF15" s="91">
        <v>60</v>
      </c>
      <c r="AG15" s="94">
        <v>22.172000000000001</v>
      </c>
      <c r="AH15" s="92">
        <v>104.663</v>
      </c>
      <c r="AI15" s="93">
        <f t="shared" si="5"/>
        <v>101.68860820986154</v>
      </c>
      <c r="AJ15" s="96">
        <f>D42</f>
        <v>0.9715812484819043</v>
      </c>
      <c r="AK15" s="52"/>
    </row>
    <row r="16" spans="1:37" ht="18" thickBot="1" x14ac:dyDescent="0.3">
      <c r="A16" s="44">
        <v>55</v>
      </c>
      <c r="B16" s="3" t="s">
        <v>81</v>
      </c>
      <c r="C16" s="5" t="s">
        <v>45</v>
      </c>
      <c r="D16" s="6">
        <f>AVERAGE(O15:O18)</f>
        <v>108.082675491863</v>
      </c>
      <c r="E16" s="7">
        <v>0</v>
      </c>
      <c r="F16" s="6">
        <f t="shared" si="6"/>
        <v>108.082675491863</v>
      </c>
      <c r="G16" s="5">
        <f>C37</f>
        <v>106.74000000000001</v>
      </c>
      <c r="H16" s="4" t="s">
        <v>37</v>
      </c>
      <c r="I16" s="7"/>
      <c r="J16" s="6"/>
      <c r="K16" s="1"/>
      <c r="L16" s="90">
        <v>55</v>
      </c>
      <c r="M16" s="29" t="s">
        <v>81</v>
      </c>
      <c r="N16" s="23" t="s">
        <v>45</v>
      </c>
      <c r="O16" s="22">
        <f t="shared" si="0"/>
        <v>108.08355598736944</v>
      </c>
      <c r="P16" s="91">
        <v>60</v>
      </c>
      <c r="Q16" s="91">
        <v>21.414000000000001</v>
      </c>
      <c r="R16" s="92">
        <v>116.65</v>
      </c>
      <c r="S16" s="93">
        <f t="shared" si="1"/>
        <v>113.33495263541414</v>
      </c>
      <c r="T16" s="91">
        <v>60</v>
      </c>
      <c r="U16" s="94">
        <v>22.265000000000001</v>
      </c>
      <c r="V16" s="95">
        <v>105.748</v>
      </c>
      <c r="W16" s="22">
        <f t="shared" si="2"/>
        <v>102.74277386446443</v>
      </c>
      <c r="X16" s="91">
        <v>60</v>
      </c>
      <c r="Y16" s="94">
        <v>22.463000000000001</v>
      </c>
      <c r="Z16" s="95">
        <v>106.67100000000001</v>
      </c>
      <c r="AA16" s="22">
        <f t="shared" si="3"/>
        <v>103.63954335681322</v>
      </c>
      <c r="AB16" s="91">
        <v>60</v>
      </c>
      <c r="AC16" s="94">
        <v>22.84</v>
      </c>
      <c r="AD16" s="95">
        <v>105.45699999999999</v>
      </c>
      <c r="AE16" s="93">
        <f t="shared" si="4"/>
        <v>102.46004372115618</v>
      </c>
      <c r="AF16" s="91">
        <v>60</v>
      </c>
      <c r="AG16" s="94">
        <v>23.47</v>
      </c>
      <c r="AH16" s="92">
        <v>105.48399999999999</v>
      </c>
      <c r="AI16" s="93">
        <f t="shared" si="5"/>
        <v>102.48627641486519</v>
      </c>
      <c r="AJ16" s="96">
        <f>D42</f>
        <v>0.9715812484819043</v>
      </c>
      <c r="AK16" s="52"/>
    </row>
    <row r="17" spans="1:37" ht="18" thickBot="1" x14ac:dyDescent="0.3">
      <c r="A17" s="44">
        <v>47</v>
      </c>
      <c r="B17" s="3" t="s">
        <v>81</v>
      </c>
      <c r="C17" s="5" t="s">
        <v>46</v>
      </c>
      <c r="D17" s="6">
        <f>AVERAGE(O15:O18)</f>
        <v>108.082675491863</v>
      </c>
      <c r="E17" s="7">
        <v>0</v>
      </c>
      <c r="F17" s="6">
        <f t="shared" si="6"/>
        <v>108.082675491863</v>
      </c>
      <c r="G17" s="5">
        <f>C37</f>
        <v>106.74000000000001</v>
      </c>
      <c r="H17" s="4" t="s">
        <v>37</v>
      </c>
      <c r="I17" s="7"/>
      <c r="J17" s="6"/>
      <c r="L17" s="90">
        <v>47</v>
      </c>
      <c r="M17" s="29" t="s">
        <v>81</v>
      </c>
      <c r="N17" s="23" t="s">
        <v>46</v>
      </c>
      <c r="O17" s="22">
        <f t="shared" si="0"/>
        <v>109.25006072382803</v>
      </c>
      <c r="P17" s="91">
        <v>60</v>
      </c>
      <c r="Q17" s="91">
        <v>34.524000000000001</v>
      </c>
      <c r="R17" s="92">
        <v>118.443</v>
      </c>
      <c r="S17" s="93">
        <f t="shared" si="1"/>
        <v>115.07699781394219</v>
      </c>
      <c r="T17" s="91">
        <v>60</v>
      </c>
      <c r="U17" s="94">
        <v>23.347000000000001</v>
      </c>
      <c r="V17" s="95">
        <v>107.10599999999999</v>
      </c>
      <c r="W17" s="22">
        <f t="shared" si="2"/>
        <v>104.06218119990284</v>
      </c>
      <c r="X17" s="91">
        <v>60</v>
      </c>
      <c r="Y17" s="94">
        <v>23.6</v>
      </c>
      <c r="Z17" s="95">
        <v>107.21599999999999</v>
      </c>
      <c r="AA17" s="22">
        <f t="shared" si="3"/>
        <v>104.16905513723584</v>
      </c>
      <c r="AB17" s="91">
        <v>60</v>
      </c>
      <c r="AC17" s="94">
        <v>23.783999999999999</v>
      </c>
      <c r="AD17" s="95">
        <v>104.221</v>
      </c>
      <c r="AE17" s="93">
        <f t="shared" si="4"/>
        <v>101.25916929803255</v>
      </c>
      <c r="AF17" s="91">
        <v>60</v>
      </c>
      <c r="AG17" s="94">
        <v>24.062000000000001</v>
      </c>
      <c r="AH17" s="92">
        <v>107.25</v>
      </c>
      <c r="AI17" s="93">
        <f t="shared" si="5"/>
        <v>104.20208889968424</v>
      </c>
      <c r="AJ17" s="96">
        <f>D42</f>
        <v>0.9715812484819043</v>
      </c>
      <c r="AK17" s="102"/>
    </row>
    <row r="18" spans="1:37" ht="18" thickBot="1" x14ac:dyDescent="0.3">
      <c r="A18" s="44">
        <v>88</v>
      </c>
      <c r="B18" s="3" t="s">
        <v>81</v>
      </c>
      <c r="C18" s="5" t="s">
        <v>47</v>
      </c>
      <c r="D18" s="6">
        <f>AVERAGE(O15:O18)</f>
        <v>108.082675491863</v>
      </c>
      <c r="E18" s="7">
        <v>0</v>
      </c>
      <c r="F18" s="6">
        <f t="shared" si="6"/>
        <v>108.082675491863</v>
      </c>
      <c r="G18" s="5">
        <f>C37</f>
        <v>106.74000000000001</v>
      </c>
      <c r="H18" s="4" t="s">
        <v>37</v>
      </c>
      <c r="I18" s="7"/>
      <c r="J18" s="115"/>
      <c r="L18" s="90">
        <v>88</v>
      </c>
      <c r="M18" s="29" t="s">
        <v>81</v>
      </c>
      <c r="N18" s="23" t="s">
        <v>47</v>
      </c>
      <c r="O18" s="22">
        <f t="shared" si="0"/>
        <v>107.68290017002673</v>
      </c>
      <c r="P18" s="91">
        <v>60</v>
      </c>
      <c r="Q18" s="91">
        <v>22.431000000000001</v>
      </c>
      <c r="R18" s="92">
        <v>115.682</v>
      </c>
      <c r="S18" s="93">
        <f t="shared" si="1"/>
        <v>112.39446198688366</v>
      </c>
      <c r="T18" s="91">
        <v>60</v>
      </c>
      <c r="U18" s="94">
        <v>23.347000000000001</v>
      </c>
      <c r="V18" s="95">
        <v>105.566</v>
      </c>
      <c r="W18" s="22">
        <f t="shared" si="2"/>
        <v>102.56594607724071</v>
      </c>
      <c r="X18" s="91">
        <v>60</v>
      </c>
      <c r="Y18" s="94">
        <v>23.6</v>
      </c>
      <c r="Z18" s="95">
        <v>105.78</v>
      </c>
      <c r="AA18" s="22">
        <f t="shared" si="3"/>
        <v>102.77386446441584</v>
      </c>
      <c r="AB18" s="91">
        <v>60</v>
      </c>
      <c r="AC18" s="94">
        <v>23.353999999999999</v>
      </c>
      <c r="AD18" s="95">
        <v>106.07599999999999</v>
      </c>
      <c r="AE18" s="93">
        <f t="shared" si="4"/>
        <v>103.06145251396647</v>
      </c>
      <c r="AF18" s="91">
        <v>60</v>
      </c>
      <c r="AG18" s="94">
        <v>24.059000000000001</v>
      </c>
      <c r="AH18" s="92">
        <v>106.511</v>
      </c>
      <c r="AI18" s="93">
        <f t="shared" si="5"/>
        <v>103.4840903570561</v>
      </c>
      <c r="AJ18" s="96">
        <f>D42</f>
        <v>0.9715812484819043</v>
      </c>
      <c r="AK18" s="52"/>
    </row>
    <row r="19" spans="1:37" ht="18" thickBot="1" x14ac:dyDescent="0.3">
      <c r="A19" s="44">
        <v>11</v>
      </c>
      <c r="B19" s="3" t="s">
        <v>87</v>
      </c>
      <c r="C19" s="5" t="s">
        <v>48</v>
      </c>
      <c r="D19" s="6">
        <f>AVERAGE(O19:O21)</f>
        <v>108.40102148611447</v>
      </c>
      <c r="E19" s="7">
        <v>0</v>
      </c>
      <c r="F19" s="6">
        <f t="shared" si="6"/>
        <v>108.40102148611447</v>
      </c>
      <c r="G19" s="5">
        <f>C37</f>
        <v>106.74000000000001</v>
      </c>
      <c r="H19" s="4" t="s">
        <v>37</v>
      </c>
      <c r="I19" s="7"/>
      <c r="J19" s="115"/>
      <c r="L19" s="90">
        <v>11</v>
      </c>
      <c r="M19" s="22" t="s">
        <v>87</v>
      </c>
      <c r="N19" s="23" t="s">
        <v>48</v>
      </c>
      <c r="O19" s="22">
        <f t="shared" ref="O19" si="7">S19*0.5+W19*0.125+AA19*0.125+AE19*0.125+AI19*0.125</f>
        <v>108.29742530969152</v>
      </c>
      <c r="P19" s="91">
        <v>60</v>
      </c>
      <c r="Q19" s="91">
        <v>25.128</v>
      </c>
      <c r="R19" s="92">
        <v>116.56</v>
      </c>
      <c r="S19" s="93">
        <f t="shared" ref="S19" si="8">R19*AJ19</f>
        <v>113.24751032305076</v>
      </c>
      <c r="T19" s="91">
        <v>60</v>
      </c>
      <c r="U19" s="94">
        <v>24.11</v>
      </c>
      <c r="V19" s="95">
        <v>107.099</v>
      </c>
      <c r="W19" s="22">
        <f t="shared" ref="W19" si="9">V19*AJ19</f>
        <v>104.05538013116347</v>
      </c>
      <c r="X19" s="91">
        <v>60</v>
      </c>
      <c r="Y19" s="94">
        <v>24.622</v>
      </c>
      <c r="Z19" s="95">
        <v>106.67100000000001</v>
      </c>
      <c r="AA19" s="22">
        <f t="shared" ref="AA19" si="10">Z19*AJ19</f>
        <v>103.63954335681322</v>
      </c>
      <c r="AB19" s="91">
        <v>60</v>
      </c>
      <c r="AC19" s="94">
        <v>23.99</v>
      </c>
      <c r="AD19" s="95">
        <v>105.779</v>
      </c>
      <c r="AE19" s="93">
        <f t="shared" ref="AE19" si="11">AD19*AJ19</f>
        <v>102.77289288316736</v>
      </c>
      <c r="AF19" s="91">
        <v>60</v>
      </c>
      <c r="AG19" s="94">
        <v>24.599</v>
      </c>
      <c r="AH19" s="92">
        <v>105.932</v>
      </c>
      <c r="AI19" s="93">
        <f t="shared" ref="AI19" si="12">AH19*AJ19</f>
        <v>102.92154481418508</v>
      </c>
      <c r="AJ19" s="96">
        <f>D42</f>
        <v>0.9715812484819043</v>
      </c>
      <c r="AK19" s="102"/>
    </row>
    <row r="20" spans="1:37" ht="18" thickBot="1" x14ac:dyDescent="0.3">
      <c r="A20" s="44">
        <v>22</v>
      </c>
      <c r="B20" s="3" t="s">
        <v>87</v>
      </c>
      <c r="C20" s="5" t="s">
        <v>49</v>
      </c>
      <c r="D20" s="6">
        <f>AVERAGE(O19:O21)</f>
        <v>108.40102148611447</v>
      </c>
      <c r="E20" s="7">
        <v>0</v>
      </c>
      <c r="F20" s="6">
        <f t="shared" si="6"/>
        <v>108.40102148611447</v>
      </c>
      <c r="G20" s="5">
        <f>C37</f>
        <v>106.74000000000001</v>
      </c>
      <c r="H20" s="4" t="s">
        <v>37</v>
      </c>
      <c r="I20" s="7"/>
      <c r="J20" s="115"/>
      <c r="L20" s="90">
        <v>22</v>
      </c>
      <c r="M20" s="22" t="s">
        <v>87</v>
      </c>
      <c r="N20" s="23" t="s">
        <v>49</v>
      </c>
      <c r="O20" s="22">
        <f t="shared" si="0"/>
        <v>107.86021772528538</v>
      </c>
      <c r="P20" s="91">
        <v>60</v>
      </c>
      <c r="Q20" s="91">
        <v>24.593</v>
      </c>
      <c r="R20" s="92">
        <v>116.652</v>
      </c>
      <c r="S20" s="93">
        <f t="shared" si="1"/>
        <v>113.3368957979111</v>
      </c>
      <c r="T20" s="91">
        <v>60</v>
      </c>
      <c r="U20" s="94">
        <v>24.725999999999999</v>
      </c>
      <c r="V20" s="95">
        <v>104.343</v>
      </c>
      <c r="W20" s="22">
        <v>104.343</v>
      </c>
      <c r="X20" s="91">
        <v>60</v>
      </c>
      <c r="Y20" s="94">
        <v>24.823</v>
      </c>
      <c r="Z20" s="95">
        <v>106.518</v>
      </c>
      <c r="AA20" s="22">
        <f t="shared" si="3"/>
        <v>103.49089142579548</v>
      </c>
      <c r="AB20" s="91">
        <v>60</v>
      </c>
      <c r="AC20" s="94">
        <v>24.765000000000001</v>
      </c>
      <c r="AD20" s="95">
        <v>103.68</v>
      </c>
      <c r="AE20" s="93">
        <f t="shared" si="4"/>
        <v>100.73354384260385</v>
      </c>
      <c r="AF20" s="91">
        <v>60</v>
      </c>
      <c r="AG20" s="94">
        <v>25.18</v>
      </c>
      <c r="AH20" s="92">
        <v>103.92</v>
      </c>
      <c r="AI20" s="93">
        <f t="shared" si="5"/>
        <v>100.96672334223949</v>
      </c>
      <c r="AJ20" s="96">
        <f>D42</f>
        <v>0.9715812484819043</v>
      </c>
      <c r="AK20" s="102"/>
    </row>
    <row r="21" spans="1:37" ht="18" thickBot="1" x14ac:dyDescent="0.3">
      <c r="A21" s="44">
        <v>26</v>
      </c>
      <c r="B21" s="3" t="s">
        <v>87</v>
      </c>
      <c r="C21" s="5" t="s">
        <v>50</v>
      </c>
      <c r="D21" s="6">
        <f>AVERAGE(O19:O21)</f>
        <v>108.40102148611447</v>
      </c>
      <c r="E21" s="7">
        <v>0</v>
      </c>
      <c r="F21" s="6">
        <f t="shared" si="6"/>
        <v>108.40102148611447</v>
      </c>
      <c r="G21" s="5">
        <f>C37</f>
        <v>106.74000000000001</v>
      </c>
      <c r="H21" s="4" t="s">
        <v>37</v>
      </c>
      <c r="I21" s="7"/>
      <c r="J21" s="115"/>
      <c r="L21" s="90">
        <v>26</v>
      </c>
      <c r="M21" s="22" t="s">
        <v>87</v>
      </c>
      <c r="N21" s="23" t="s">
        <v>50</v>
      </c>
      <c r="O21" s="22">
        <f t="shared" si="0"/>
        <v>109.04542142336652</v>
      </c>
      <c r="P21" s="91">
        <v>60</v>
      </c>
      <c r="Q21" s="91">
        <v>22.405000000000001</v>
      </c>
      <c r="R21" s="92">
        <v>117.76900000000001</v>
      </c>
      <c r="S21" s="93">
        <f t="shared" si="1"/>
        <v>114.42215205246539</v>
      </c>
      <c r="T21" s="91">
        <v>60</v>
      </c>
      <c r="U21" s="94">
        <v>22.443999999999999</v>
      </c>
      <c r="V21" s="95">
        <v>106.28400000000001</v>
      </c>
      <c r="W21" s="22">
        <f>V21*AJ21</f>
        <v>103.26354141365073</v>
      </c>
      <c r="X21" s="91">
        <v>60</v>
      </c>
      <c r="Y21" s="94">
        <v>22.556999999999999</v>
      </c>
      <c r="Z21" s="95">
        <v>106.38800000000001</v>
      </c>
      <c r="AA21" s="22">
        <f t="shared" si="3"/>
        <v>103.36458586349283</v>
      </c>
      <c r="AB21" s="91">
        <v>60</v>
      </c>
      <c r="AC21" s="94">
        <v>22.707000000000001</v>
      </c>
      <c r="AD21" s="95">
        <v>106.82899999999999</v>
      </c>
      <c r="AE21" s="93">
        <f t="shared" si="4"/>
        <v>103.79305319407335</v>
      </c>
      <c r="AF21" s="91">
        <v>60</v>
      </c>
      <c r="AG21" s="94">
        <v>24.390999999999998</v>
      </c>
      <c r="AH21" s="92">
        <v>107.303</v>
      </c>
      <c r="AI21" s="93">
        <f t="shared" si="5"/>
        <v>104.25358270585377</v>
      </c>
      <c r="AJ21" s="96">
        <f>D42</f>
        <v>0.9715812484819043</v>
      </c>
      <c r="AK21" s="102"/>
    </row>
    <row r="22" spans="1:37" x14ac:dyDescent="0.25">
      <c r="A22" s="1"/>
      <c r="C22" s="78"/>
      <c r="D22" s="1"/>
      <c r="E22" s="1"/>
      <c r="F22" s="1"/>
      <c r="G22" s="1"/>
      <c r="H22" s="1"/>
      <c r="T22" s="1"/>
    </row>
    <row r="23" spans="1:37" ht="18" thickBot="1" x14ac:dyDescent="0.3">
      <c r="B23" s="114"/>
      <c r="D23" s="114"/>
      <c r="T23" s="1"/>
    </row>
    <row r="24" spans="1:37" ht="30" customHeight="1" thickBot="1" x14ac:dyDescent="0.3">
      <c r="A24" s="172" t="s">
        <v>157</v>
      </c>
      <c r="B24" s="173"/>
      <c r="C24" s="174"/>
      <c r="D24" s="114"/>
    </row>
    <row r="25" spans="1:37" ht="18" thickBot="1" x14ac:dyDescent="0.3">
      <c r="A25" s="10" t="s">
        <v>224</v>
      </c>
      <c r="B25" s="175" t="s">
        <v>225</v>
      </c>
      <c r="C25" s="175"/>
      <c r="D25" s="114"/>
      <c r="K25" s="1"/>
      <c r="L25" s="1"/>
      <c r="M25" s="1"/>
      <c r="N25" s="1"/>
      <c r="O25" s="1"/>
    </row>
    <row r="26" spans="1:37" ht="18" thickBot="1" x14ac:dyDescent="0.3">
      <c r="A26" s="65" t="s">
        <v>153</v>
      </c>
      <c r="B26" s="12" t="s">
        <v>154</v>
      </c>
      <c r="C26" s="66" t="s">
        <v>156</v>
      </c>
      <c r="D26" s="114"/>
    </row>
    <row r="27" spans="1:37" ht="18" thickBot="1" x14ac:dyDescent="0.3">
      <c r="A27" s="69">
        <v>1</v>
      </c>
      <c r="B27" s="11" t="s">
        <v>53</v>
      </c>
      <c r="C27" s="105">
        <v>105.7</v>
      </c>
      <c r="D27" s="1"/>
      <c r="E27" s="1"/>
      <c r="F27" s="114" t="s">
        <v>51</v>
      </c>
      <c r="G27" s="114" t="s">
        <v>51</v>
      </c>
    </row>
    <row r="28" spans="1:37" ht="18" thickBot="1" x14ac:dyDescent="0.3">
      <c r="A28" s="69">
        <v>2</v>
      </c>
      <c r="B28" s="11" t="s">
        <v>42</v>
      </c>
      <c r="C28" s="105">
        <v>106.2</v>
      </c>
      <c r="D28" s="2"/>
      <c r="E28" s="1"/>
      <c r="F28" s="114" t="s">
        <v>51</v>
      </c>
      <c r="G28" s="114" t="s">
        <v>51</v>
      </c>
    </row>
    <row r="29" spans="1:37" ht="18" thickBot="1" x14ac:dyDescent="0.3">
      <c r="A29" s="69">
        <v>3</v>
      </c>
      <c r="B29" s="11" t="s">
        <v>192</v>
      </c>
      <c r="C29" s="105">
        <v>106.4</v>
      </c>
      <c r="D29" s="114"/>
    </row>
    <row r="30" spans="1:37" ht="18" thickBot="1" x14ac:dyDescent="0.3">
      <c r="A30" s="69">
        <v>4</v>
      </c>
      <c r="B30" s="11" t="s">
        <v>78</v>
      </c>
      <c r="C30" s="105">
        <v>106.4</v>
      </c>
      <c r="D30" s="114"/>
    </row>
    <row r="31" spans="1:37" ht="18" thickBot="1" x14ac:dyDescent="0.3">
      <c r="A31" s="69">
        <v>5</v>
      </c>
      <c r="B31" s="11" t="s">
        <v>43</v>
      </c>
      <c r="C31" s="105">
        <v>106.5</v>
      </c>
      <c r="D31" s="114"/>
    </row>
    <row r="32" spans="1:37" ht="18" thickBot="1" x14ac:dyDescent="0.3">
      <c r="A32" s="69">
        <v>6</v>
      </c>
      <c r="B32" s="11" t="s">
        <v>65</v>
      </c>
      <c r="C32" s="105">
        <v>107</v>
      </c>
      <c r="D32" s="114"/>
    </row>
    <row r="33" spans="1:5" ht="18" thickBot="1" x14ac:dyDescent="0.3">
      <c r="A33" s="69">
        <v>7</v>
      </c>
      <c r="B33" s="11" t="s">
        <v>41</v>
      </c>
      <c r="C33" s="105">
        <v>107.1</v>
      </c>
      <c r="D33" s="114"/>
    </row>
    <row r="34" spans="1:5" ht="18" thickBot="1" x14ac:dyDescent="0.3">
      <c r="A34" s="69">
        <v>8</v>
      </c>
      <c r="B34" s="11" t="s">
        <v>44</v>
      </c>
      <c r="C34" s="105">
        <v>107.3</v>
      </c>
      <c r="D34" s="114"/>
    </row>
    <row r="35" spans="1:5" ht="18" thickBot="1" x14ac:dyDescent="0.3">
      <c r="A35" s="69">
        <v>9</v>
      </c>
      <c r="B35" s="11" t="s">
        <v>94</v>
      </c>
      <c r="C35" s="105">
        <v>107.4</v>
      </c>
      <c r="D35" s="114"/>
    </row>
    <row r="36" spans="1:5" ht="18" thickBot="1" x14ac:dyDescent="0.3">
      <c r="A36" s="69">
        <v>10</v>
      </c>
      <c r="B36" s="11" t="s">
        <v>79</v>
      </c>
      <c r="C36" s="105">
        <v>107.4</v>
      </c>
      <c r="D36" s="114"/>
    </row>
    <row r="37" spans="1:5" ht="18" thickBot="1" x14ac:dyDescent="0.3">
      <c r="A37" s="107"/>
      <c r="B37" s="12" t="s">
        <v>175</v>
      </c>
      <c r="C37" s="108">
        <f>AVERAGE(C27:C36)</f>
        <v>106.74000000000001</v>
      </c>
      <c r="D37" s="114"/>
    </row>
    <row r="38" spans="1:5" ht="18" thickBot="1" x14ac:dyDescent="0.3"/>
    <row r="39" spans="1:5" ht="30" customHeight="1" thickBot="1" x14ac:dyDescent="0.3">
      <c r="A39" s="160" t="s">
        <v>176</v>
      </c>
      <c r="B39" s="161"/>
      <c r="C39" s="161"/>
      <c r="D39" s="162"/>
      <c r="E39" s="1"/>
    </row>
    <row r="40" spans="1:5" ht="18" thickBot="1" x14ac:dyDescent="0.3">
      <c r="A40" s="75" t="s">
        <v>226</v>
      </c>
      <c r="B40" s="163" t="s">
        <v>227</v>
      </c>
      <c r="C40" s="163"/>
      <c r="D40" s="109"/>
      <c r="E40" s="1"/>
    </row>
    <row r="41" spans="1:5" ht="18" thickBot="1" x14ac:dyDescent="0.3">
      <c r="A41" s="71" t="s">
        <v>52</v>
      </c>
      <c r="B41" s="30" t="s">
        <v>171</v>
      </c>
      <c r="C41" s="30" t="s">
        <v>177</v>
      </c>
      <c r="D41" s="110" t="s">
        <v>211</v>
      </c>
      <c r="E41" s="1"/>
    </row>
    <row r="42" spans="1:5" ht="16" customHeight="1" thickBot="1" x14ac:dyDescent="0.3">
      <c r="A42" s="77" t="s">
        <v>53</v>
      </c>
      <c r="B42" s="75">
        <v>100</v>
      </c>
      <c r="C42" s="111">
        <v>102.925</v>
      </c>
      <c r="D42" s="75">
        <f>B42/C42</f>
        <v>0.9715812484819043</v>
      </c>
      <c r="E42" s="1"/>
    </row>
  </sheetData>
  <mergeCells count="12">
    <mergeCell ref="L1:AK1"/>
    <mergeCell ref="A1:J1"/>
    <mergeCell ref="R2:S2"/>
    <mergeCell ref="A24:C24"/>
    <mergeCell ref="B25:C25"/>
    <mergeCell ref="L2:M2"/>
    <mergeCell ref="N2:O2"/>
    <mergeCell ref="A39:D39"/>
    <mergeCell ref="B40:C40"/>
    <mergeCell ref="A2:B2"/>
    <mergeCell ref="C2:D2"/>
    <mergeCell ref="E2:F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workbookViewId="0">
      <selection activeCell="E25" sqref="E25"/>
    </sheetView>
  </sheetViews>
  <sheetFormatPr baseColWidth="10" defaultColWidth="15.83203125" defaultRowHeight="17" x14ac:dyDescent="0.25"/>
  <cols>
    <col min="1" max="1" width="15.83203125" style="114"/>
    <col min="2" max="2" width="15.83203125" style="1"/>
    <col min="3" max="3" width="15.83203125" style="114"/>
    <col min="4" max="4" width="15.83203125" style="78"/>
    <col min="5" max="10" width="15.83203125" style="114"/>
    <col min="11" max="11" width="5.83203125" style="114" customWidth="1"/>
    <col min="12" max="15" width="15.83203125" style="114"/>
    <col min="16" max="17" width="0" style="114" hidden="1" customWidth="1"/>
    <col min="18" max="19" width="15.83203125" style="114"/>
    <col min="20" max="21" width="0" style="114" hidden="1" customWidth="1"/>
    <col min="22" max="23" width="15.83203125" style="114"/>
    <col min="24" max="25" width="0" style="114" hidden="1" customWidth="1"/>
    <col min="26" max="27" width="15.83203125" style="114"/>
    <col min="28" max="29" width="0" style="114" hidden="1" customWidth="1"/>
    <col min="30" max="31" width="15.83203125" style="114"/>
    <col min="32" max="33" width="0" style="114" hidden="1" customWidth="1"/>
    <col min="34" max="34" width="15.83203125" style="114"/>
    <col min="35" max="35" width="15.83203125" style="114" customWidth="1"/>
    <col min="36" max="36" width="15.83203125" style="114" hidden="1" customWidth="1"/>
    <col min="37" max="37" width="45.83203125" style="114" customWidth="1"/>
    <col min="38" max="16384" width="15.83203125" style="114"/>
  </cols>
  <sheetData>
    <row r="1" spans="1:37" ht="30" customHeight="1" thickBot="1" x14ac:dyDescent="0.3">
      <c r="A1" s="179" t="s">
        <v>148</v>
      </c>
      <c r="B1" s="180"/>
      <c r="C1" s="180"/>
      <c r="D1" s="180"/>
      <c r="E1" s="180"/>
      <c r="F1" s="180"/>
      <c r="G1" s="180"/>
      <c r="H1" s="180"/>
      <c r="I1" s="180"/>
      <c r="J1" s="181"/>
      <c r="K1" s="1"/>
      <c r="L1" s="176" t="s">
        <v>169</v>
      </c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8"/>
    </row>
    <row r="2" spans="1:37" ht="18" thickBot="1" x14ac:dyDescent="0.3">
      <c r="A2" s="164" t="s">
        <v>201</v>
      </c>
      <c r="B2" s="164"/>
      <c r="C2" s="164" t="s">
        <v>202</v>
      </c>
      <c r="D2" s="164"/>
      <c r="E2" s="164" t="s">
        <v>200</v>
      </c>
      <c r="F2" s="164"/>
      <c r="G2" s="42"/>
      <c r="H2" s="42"/>
      <c r="I2" s="42"/>
      <c r="J2" s="42"/>
      <c r="K2" s="1"/>
      <c r="L2" s="171" t="s">
        <v>201</v>
      </c>
      <c r="M2" s="171"/>
      <c r="N2" s="171" t="s">
        <v>202</v>
      </c>
      <c r="O2" s="171"/>
      <c r="P2" s="29"/>
      <c r="Q2" s="29"/>
      <c r="R2" s="171" t="s">
        <v>200</v>
      </c>
      <c r="S2" s="171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8" thickBot="1" x14ac:dyDescent="0.3">
      <c r="A3" s="46" t="s">
        <v>33</v>
      </c>
      <c r="B3" s="8" t="s">
        <v>166</v>
      </c>
      <c r="C3" s="8" t="s">
        <v>52</v>
      </c>
      <c r="D3" s="8" t="s">
        <v>204</v>
      </c>
      <c r="E3" s="8" t="s">
        <v>199</v>
      </c>
      <c r="F3" s="8" t="s">
        <v>212</v>
      </c>
      <c r="G3" s="8" t="s">
        <v>175</v>
      </c>
      <c r="H3" s="8" t="s">
        <v>205</v>
      </c>
      <c r="I3" s="8" t="s">
        <v>34</v>
      </c>
      <c r="J3" s="47" t="s">
        <v>35</v>
      </c>
      <c r="L3" s="49" t="s">
        <v>33</v>
      </c>
      <c r="M3" s="19" t="s">
        <v>166</v>
      </c>
      <c r="N3" s="19" t="s">
        <v>52</v>
      </c>
      <c r="O3" s="19" t="s">
        <v>155</v>
      </c>
      <c r="P3" s="19"/>
      <c r="Q3" s="19"/>
      <c r="R3" s="19" t="s">
        <v>206</v>
      </c>
      <c r="S3" s="19" t="s">
        <v>170</v>
      </c>
      <c r="T3" s="19"/>
      <c r="U3" s="19"/>
      <c r="V3" s="19" t="s">
        <v>207</v>
      </c>
      <c r="W3" s="19" t="s">
        <v>170</v>
      </c>
      <c r="X3" s="19"/>
      <c r="Y3" s="19"/>
      <c r="Z3" s="19" t="s">
        <v>208</v>
      </c>
      <c r="AA3" s="19" t="s">
        <v>170</v>
      </c>
      <c r="AB3" s="19"/>
      <c r="AC3" s="19"/>
      <c r="AD3" s="19" t="s">
        <v>209</v>
      </c>
      <c r="AE3" s="19" t="s">
        <v>170</v>
      </c>
      <c r="AF3" s="19"/>
      <c r="AG3" s="19"/>
      <c r="AH3" s="19" t="s">
        <v>210</v>
      </c>
      <c r="AI3" s="19" t="s">
        <v>170</v>
      </c>
      <c r="AJ3" s="89"/>
      <c r="AK3" s="50" t="s">
        <v>36</v>
      </c>
    </row>
    <row r="4" spans="1:37" ht="18" thickBot="1" x14ac:dyDescent="0.3">
      <c r="A4" s="44">
        <v>2</v>
      </c>
      <c r="B4" s="3" t="s">
        <v>168</v>
      </c>
      <c r="C4" s="5" t="s">
        <v>196</v>
      </c>
      <c r="D4" s="6">
        <f>AVERAGE(O6,O5)</f>
        <v>101.96701502081348</v>
      </c>
      <c r="E4" s="7">
        <v>30</v>
      </c>
      <c r="F4" s="6">
        <f>D4+0.41</f>
        <v>102.37701502081347</v>
      </c>
      <c r="G4" s="5">
        <f>C36</f>
        <v>101.69</v>
      </c>
      <c r="H4" s="4" t="s">
        <v>73</v>
      </c>
      <c r="I4" s="7"/>
      <c r="J4" s="115"/>
      <c r="L4" s="28">
        <v>2</v>
      </c>
      <c r="M4" s="29" t="s">
        <v>168</v>
      </c>
      <c r="N4" s="23" t="s">
        <v>196</v>
      </c>
      <c r="O4" s="22">
        <f>S4*0.5+W4*0.125+AA4*0.125+AE4*0.125+AI4*0.125</f>
        <v>102.14419604794624</v>
      </c>
      <c r="P4" s="91">
        <v>60</v>
      </c>
      <c r="Q4" s="91">
        <v>20.852</v>
      </c>
      <c r="R4" s="92">
        <f>P4+Q4</f>
        <v>80.852000000000004</v>
      </c>
      <c r="S4" s="93">
        <f>R4*AJ4</f>
        <v>101.37419128341442</v>
      </c>
      <c r="T4" s="91">
        <v>60</v>
      </c>
      <c r="U4" s="94">
        <v>21.733000000000001</v>
      </c>
      <c r="V4" s="95">
        <f>T4+U4</f>
        <v>81.733000000000004</v>
      </c>
      <c r="W4" s="22">
        <f>V4*AJ4</f>
        <v>102.47881037163349</v>
      </c>
      <c r="X4" s="91">
        <v>60</v>
      </c>
      <c r="Y4" s="94">
        <v>22.43</v>
      </c>
      <c r="Z4" s="95">
        <f>X4+Y4</f>
        <v>82.43</v>
      </c>
      <c r="AA4" s="22">
        <f>Z4*AJ4</f>
        <v>103.35272581373189</v>
      </c>
      <c r="AB4" s="91">
        <v>60</v>
      </c>
      <c r="AC4" s="94">
        <v>22.013999999999999</v>
      </c>
      <c r="AD4" s="95">
        <f>AB4+AC4</f>
        <v>82.013999999999996</v>
      </c>
      <c r="AE4" s="93">
        <f>AD4*AJ4</f>
        <v>102.83113496163298</v>
      </c>
      <c r="AF4" s="91">
        <v>60</v>
      </c>
      <c r="AG4" s="94">
        <v>22.143999999999998</v>
      </c>
      <c r="AH4" s="92">
        <f>AF4+AG4</f>
        <v>82.144000000000005</v>
      </c>
      <c r="AI4" s="93">
        <f>AH4*AJ4</f>
        <v>102.99413210291389</v>
      </c>
      <c r="AJ4" s="96">
        <f>D41</f>
        <v>1.2538241636992828</v>
      </c>
      <c r="AK4" s="52"/>
    </row>
    <row r="5" spans="1:37" ht="18" thickBot="1" x14ac:dyDescent="0.3">
      <c r="A5" s="44">
        <v>3</v>
      </c>
      <c r="B5" s="3" t="s">
        <v>168</v>
      </c>
      <c r="C5" s="5" t="s">
        <v>70</v>
      </c>
      <c r="D5" s="6">
        <f>AVERAGE(O6,O5)</f>
        <v>101.96701502081348</v>
      </c>
      <c r="E5" s="7">
        <v>30</v>
      </c>
      <c r="F5" s="6">
        <f>D5+0.41</f>
        <v>102.37701502081347</v>
      </c>
      <c r="G5" s="5">
        <f>C36</f>
        <v>101.69</v>
      </c>
      <c r="H5" s="4" t="s">
        <v>73</v>
      </c>
      <c r="I5" s="7"/>
      <c r="J5" s="115"/>
      <c r="L5" s="28">
        <v>3</v>
      </c>
      <c r="M5" s="29" t="s">
        <v>168</v>
      </c>
      <c r="N5" s="23" t="s">
        <v>70</v>
      </c>
      <c r="O5" s="22">
        <f t="shared" ref="O5:O21" si="0">S5*0.5+W5*0.125+AA5*0.125+AE5*0.125+AI5*0.125</f>
        <v>102.02163473594463</v>
      </c>
      <c r="P5" s="91">
        <v>60</v>
      </c>
      <c r="Q5" s="91">
        <v>20.587</v>
      </c>
      <c r="R5" s="92">
        <f t="shared" ref="R5:R21" si="1">P5+Q5</f>
        <v>80.587000000000003</v>
      </c>
      <c r="S5" s="93">
        <f t="shared" ref="S5:S21" si="2">R5*AJ5</f>
        <v>101.04192788003411</v>
      </c>
      <c r="T5" s="91">
        <v>60</v>
      </c>
      <c r="U5" s="94">
        <v>21.920999999999999</v>
      </c>
      <c r="V5" s="95">
        <f t="shared" ref="V5:V21" si="3">T5+U5</f>
        <v>81.920999999999992</v>
      </c>
      <c r="W5" s="22">
        <f t="shared" ref="W5:W19" si="4">V5*AJ5</f>
        <v>102.71452931440894</v>
      </c>
      <c r="X5" s="91">
        <v>60</v>
      </c>
      <c r="Y5" s="94">
        <v>22.102</v>
      </c>
      <c r="Z5" s="95">
        <f t="shared" ref="Z5:Z21" si="5">X5+Y5</f>
        <v>82.102000000000004</v>
      </c>
      <c r="AA5" s="22">
        <f t="shared" ref="AA5:AA21" si="6">Z5*AJ5</f>
        <v>102.94147148803853</v>
      </c>
      <c r="AB5" s="91">
        <v>60</v>
      </c>
      <c r="AC5" s="94">
        <v>22.206</v>
      </c>
      <c r="AD5" s="95">
        <f t="shared" ref="AD5:AD21" si="7">AB5+AC5</f>
        <v>82.206000000000003</v>
      </c>
      <c r="AE5" s="93">
        <f t="shared" ref="AE5:AE21" si="8">AD5*AJ5</f>
        <v>103.07186920106325</v>
      </c>
      <c r="AF5" s="91">
        <v>60</v>
      </c>
      <c r="AG5" s="94">
        <v>22.37</v>
      </c>
      <c r="AH5" s="92">
        <f t="shared" ref="AH5:AH21" si="9">AF5+AG5</f>
        <v>82.37</v>
      </c>
      <c r="AI5" s="93">
        <f t="shared" ref="AI5:AI21" si="10">AH5*AJ5</f>
        <v>103.27749636390993</v>
      </c>
      <c r="AJ5" s="96">
        <f>D41</f>
        <v>1.2538241636992828</v>
      </c>
      <c r="AK5" s="52"/>
    </row>
    <row r="6" spans="1:37" ht="18" thickBot="1" x14ac:dyDescent="0.3">
      <c r="A6" s="44">
        <v>4</v>
      </c>
      <c r="B6" s="3" t="s">
        <v>168</v>
      </c>
      <c r="C6" s="5" t="s">
        <v>67</v>
      </c>
      <c r="D6" s="6">
        <f>AVERAGE(O6,O5)</f>
        <v>101.96701502081348</v>
      </c>
      <c r="E6" s="7">
        <v>30</v>
      </c>
      <c r="F6" s="6">
        <f>D6+0.41</f>
        <v>102.37701502081347</v>
      </c>
      <c r="G6" s="5">
        <f>C36</f>
        <v>101.69</v>
      </c>
      <c r="H6" s="4" t="s">
        <v>73</v>
      </c>
      <c r="I6" s="7"/>
      <c r="J6" s="115"/>
      <c r="L6" s="28">
        <v>4</v>
      </c>
      <c r="M6" s="29" t="s">
        <v>168</v>
      </c>
      <c r="N6" s="23" t="s">
        <v>67</v>
      </c>
      <c r="O6" s="22">
        <f t="shared" si="0"/>
        <v>101.91239530568234</v>
      </c>
      <c r="P6" s="91">
        <v>60</v>
      </c>
      <c r="Q6" s="91">
        <v>20.443000000000001</v>
      </c>
      <c r="R6" s="92">
        <f t="shared" si="1"/>
        <v>80.442999999999998</v>
      </c>
      <c r="S6" s="93">
        <f t="shared" si="2"/>
        <v>100.8613772004614</v>
      </c>
      <c r="T6" s="91">
        <v>60</v>
      </c>
      <c r="U6" s="94">
        <v>21.513999999999999</v>
      </c>
      <c r="V6" s="95">
        <f t="shared" si="3"/>
        <v>81.513999999999996</v>
      </c>
      <c r="W6" s="22">
        <f t="shared" si="4"/>
        <v>102.20422287978333</v>
      </c>
      <c r="X6" s="91">
        <v>60</v>
      </c>
      <c r="Y6" s="94">
        <v>21.849</v>
      </c>
      <c r="Z6" s="95">
        <f t="shared" si="5"/>
        <v>81.849000000000004</v>
      </c>
      <c r="AA6" s="22">
        <f t="shared" si="6"/>
        <v>102.6242539746226</v>
      </c>
      <c r="AB6" s="91">
        <v>60</v>
      </c>
      <c r="AC6" s="94">
        <v>22.414000000000001</v>
      </c>
      <c r="AD6" s="95">
        <f t="shared" si="7"/>
        <v>82.414000000000001</v>
      </c>
      <c r="AE6" s="93">
        <f t="shared" si="8"/>
        <v>103.33266462711269</v>
      </c>
      <c r="AF6" s="91">
        <v>60</v>
      </c>
      <c r="AG6" s="94">
        <v>22.701000000000001</v>
      </c>
      <c r="AH6" s="92">
        <f t="shared" si="9"/>
        <v>82.700999999999993</v>
      </c>
      <c r="AI6" s="93">
        <f t="shared" si="10"/>
        <v>103.69251216209439</v>
      </c>
      <c r="AJ6" s="96">
        <f>D41</f>
        <v>1.2538241636992828</v>
      </c>
      <c r="AK6" s="102"/>
    </row>
    <row r="7" spans="1:37" ht="18" thickBot="1" x14ac:dyDescent="0.3">
      <c r="A7" s="44">
        <v>54</v>
      </c>
      <c r="B7" s="3" t="s">
        <v>168</v>
      </c>
      <c r="C7" s="5" t="s">
        <v>68</v>
      </c>
      <c r="D7" s="6">
        <f>AVERAGE(O6,O5)</f>
        <v>101.96701502081348</v>
      </c>
      <c r="E7" s="7">
        <v>30</v>
      </c>
      <c r="F7" s="6">
        <f>D7+0.41</f>
        <v>102.37701502081347</v>
      </c>
      <c r="G7" s="5">
        <f>C36</f>
        <v>101.69</v>
      </c>
      <c r="H7" s="4" t="s">
        <v>72</v>
      </c>
      <c r="I7" s="7"/>
      <c r="J7" s="115"/>
      <c r="L7" s="28">
        <v>54</v>
      </c>
      <c r="M7" s="29" t="s">
        <v>168</v>
      </c>
      <c r="N7" s="23" t="s">
        <v>68</v>
      </c>
      <c r="O7" s="22">
        <f t="shared" si="0"/>
        <v>102.46627212999648</v>
      </c>
      <c r="P7" s="91">
        <v>60</v>
      </c>
      <c r="Q7" s="91">
        <v>21.164999999999999</v>
      </c>
      <c r="R7" s="92">
        <f t="shared" si="1"/>
        <v>81.164999999999992</v>
      </c>
      <c r="S7" s="93">
        <f t="shared" si="2"/>
        <v>101.76663824665228</v>
      </c>
      <c r="T7" s="91">
        <v>60</v>
      </c>
      <c r="U7" s="94">
        <v>22.562999999999999</v>
      </c>
      <c r="V7" s="95">
        <f t="shared" si="3"/>
        <v>82.563000000000002</v>
      </c>
      <c r="W7" s="22">
        <f t="shared" si="4"/>
        <v>103.5194844275039</v>
      </c>
      <c r="X7" s="91">
        <v>60</v>
      </c>
      <c r="Y7" s="94">
        <v>22.738</v>
      </c>
      <c r="Z7" s="95">
        <f t="shared" si="5"/>
        <v>82.738</v>
      </c>
      <c r="AA7" s="22">
        <f t="shared" si="6"/>
        <v>103.73890365615127</v>
      </c>
      <c r="AB7" s="91">
        <v>60</v>
      </c>
      <c r="AC7" s="94">
        <v>21.827000000000002</v>
      </c>
      <c r="AD7" s="95">
        <f t="shared" si="7"/>
        <v>81.826999999999998</v>
      </c>
      <c r="AE7" s="93">
        <f t="shared" si="8"/>
        <v>102.59666984302122</v>
      </c>
      <c r="AF7" s="91">
        <v>60</v>
      </c>
      <c r="AG7" s="94">
        <v>21.995999999999999</v>
      </c>
      <c r="AH7" s="92">
        <f t="shared" si="9"/>
        <v>81.995999999999995</v>
      </c>
      <c r="AI7" s="93">
        <f t="shared" si="10"/>
        <v>102.80856612668639</v>
      </c>
      <c r="AJ7" s="96">
        <f>D41</f>
        <v>1.2538241636992828</v>
      </c>
      <c r="AK7" s="52"/>
    </row>
    <row r="8" spans="1:37" ht="18" thickBot="1" x14ac:dyDescent="0.3">
      <c r="A8" s="79">
        <v>33</v>
      </c>
      <c r="B8" s="80" t="s">
        <v>81</v>
      </c>
      <c r="C8" s="81" t="s">
        <v>69</v>
      </c>
      <c r="D8" s="82">
        <f>AVERAGE(O8,O11)</f>
        <v>101.02978145844827</v>
      </c>
      <c r="E8" s="87">
        <v>0</v>
      </c>
      <c r="F8" s="82">
        <f>D8</f>
        <v>101.02978145844827</v>
      </c>
      <c r="G8" s="81">
        <f>C36</f>
        <v>101.69</v>
      </c>
      <c r="H8" s="116" t="s">
        <v>72</v>
      </c>
      <c r="I8" s="87" t="s">
        <v>198</v>
      </c>
      <c r="J8" s="82">
        <f>F8+0.69</f>
        <v>101.71978145844827</v>
      </c>
      <c r="L8" s="28">
        <v>33</v>
      </c>
      <c r="M8" s="29" t="s">
        <v>81</v>
      </c>
      <c r="N8" s="23" t="s">
        <v>69</v>
      </c>
      <c r="O8" s="22">
        <f t="shared" si="0"/>
        <v>101.0177917648829</v>
      </c>
      <c r="P8" s="91">
        <v>60</v>
      </c>
      <c r="Q8" s="91">
        <v>19.785</v>
      </c>
      <c r="R8" s="92">
        <f t="shared" si="1"/>
        <v>79.784999999999997</v>
      </c>
      <c r="S8" s="93">
        <f t="shared" si="2"/>
        <v>100.03636090074728</v>
      </c>
      <c r="T8" s="91">
        <v>60</v>
      </c>
      <c r="U8" s="94">
        <v>20.402999999999999</v>
      </c>
      <c r="V8" s="97">
        <f t="shared" si="3"/>
        <v>80.402999999999992</v>
      </c>
      <c r="W8" s="117">
        <f t="shared" si="4"/>
        <v>100.81122423391342</v>
      </c>
      <c r="X8" s="99">
        <v>60</v>
      </c>
      <c r="Y8" s="100">
        <v>20.675000000000001</v>
      </c>
      <c r="Z8" s="97">
        <f t="shared" si="5"/>
        <v>80.674999999999997</v>
      </c>
      <c r="AA8" s="117">
        <f t="shared" si="6"/>
        <v>101.15226440643964</v>
      </c>
      <c r="AB8" s="91">
        <v>60</v>
      </c>
      <c r="AC8" s="94">
        <v>22.053999999999998</v>
      </c>
      <c r="AD8" s="95">
        <f t="shared" si="7"/>
        <v>82.054000000000002</v>
      </c>
      <c r="AE8" s="93">
        <f t="shared" si="8"/>
        <v>102.88128792818095</v>
      </c>
      <c r="AF8" s="91">
        <v>60</v>
      </c>
      <c r="AG8" s="94">
        <v>22.27</v>
      </c>
      <c r="AH8" s="92">
        <f t="shared" si="9"/>
        <v>82.27</v>
      </c>
      <c r="AI8" s="93">
        <f t="shared" si="10"/>
        <v>103.15211394753999</v>
      </c>
      <c r="AJ8" s="96">
        <f>D41</f>
        <v>1.2538241636992828</v>
      </c>
      <c r="AK8" s="52" t="s">
        <v>214</v>
      </c>
    </row>
    <row r="9" spans="1:37" ht="18" thickBot="1" x14ac:dyDescent="0.3">
      <c r="A9" s="79">
        <v>55</v>
      </c>
      <c r="B9" s="80" t="s">
        <v>81</v>
      </c>
      <c r="C9" s="81" t="s">
        <v>45</v>
      </c>
      <c r="D9" s="82">
        <f>AVERAGE(O8,O11)</f>
        <v>101.02978145844827</v>
      </c>
      <c r="E9" s="87">
        <v>0</v>
      </c>
      <c r="F9" s="82">
        <f>D9</f>
        <v>101.02978145844827</v>
      </c>
      <c r="G9" s="81">
        <f>C36</f>
        <v>101.69</v>
      </c>
      <c r="H9" s="116" t="s">
        <v>72</v>
      </c>
      <c r="I9" s="87" t="s">
        <v>198</v>
      </c>
      <c r="J9" s="82">
        <f t="shared" ref="J9:J11" si="11">F9+0.69</f>
        <v>101.71978145844827</v>
      </c>
      <c r="K9" s="1"/>
      <c r="L9" s="28">
        <v>55</v>
      </c>
      <c r="M9" s="29" t="s">
        <v>81</v>
      </c>
      <c r="N9" s="23" t="s">
        <v>45</v>
      </c>
      <c r="O9" s="22">
        <f t="shared" si="0"/>
        <v>102.25531621445408</v>
      </c>
      <c r="P9" s="91">
        <v>60</v>
      </c>
      <c r="Q9" s="91">
        <v>20.506</v>
      </c>
      <c r="R9" s="92">
        <f t="shared" si="1"/>
        <v>80.506</v>
      </c>
      <c r="S9" s="93">
        <f t="shared" si="2"/>
        <v>100.94036812277446</v>
      </c>
      <c r="T9" s="91">
        <v>60</v>
      </c>
      <c r="U9" s="94">
        <v>22.88</v>
      </c>
      <c r="V9" s="95">
        <f t="shared" si="3"/>
        <v>82.88</v>
      </c>
      <c r="W9" s="22">
        <f t="shared" si="4"/>
        <v>103.91694668739656</v>
      </c>
      <c r="X9" s="91">
        <v>60</v>
      </c>
      <c r="Y9" s="94">
        <v>22.954000000000001</v>
      </c>
      <c r="Z9" s="95">
        <f t="shared" si="5"/>
        <v>82.954000000000008</v>
      </c>
      <c r="AA9" s="22">
        <f t="shared" si="6"/>
        <v>104.00972967551031</v>
      </c>
      <c r="AB9" s="91">
        <v>60</v>
      </c>
      <c r="AC9" s="94">
        <v>21.782</v>
      </c>
      <c r="AD9" s="95">
        <f t="shared" si="7"/>
        <v>81.781999999999996</v>
      </c>
      <c r="AE9" s="93">
        <f t="shared" si="8"/>
        <v>102.54024775565475</v>
      </c>
      <c r="AF9" s="91">
        <v>60</v>
      </c>
      <c r="AG9" s="94">
        <v>22.797999999999998</v>
      </c>
      <c r="AH9" s="92">
        <f t="shared" si="9"/>
        <v>82.798000000000002</v>
      </c>
      <c r="AI9" s="93">
        <f t="shared" si="10"/>
        <v>103.81413310597323</v>
      </c>
      <c r="AJ9" s="96">
        <f>D41</f>
        <v>1.2538241636992828</v>
      </c>
      <c r="AK9" s="52"/>
    </row>
    <row r="10" spans="1:37" ht="18" thickBot="1" x14ac:dyDescent="0.3">
      <c r="A10" s="79">
        <v>66</v>
      </c>
      <c r="B10" s="80" t="s">
        <v>81</v>
      </c>
      <c r="C10" s="81" t="s">
        <v>44</v>
      </c>
      <c r="D10" s="82">
        <f>AVERAGE(O8,O11)</f>
        <v>101.02978145844827</v>
      </c>
      <c r="E10" s="87">
        <v>0</v>
      </c>
      <c r="F10" s="82">
        <f>D10</f>
        <v>101.02978145844827</v>
      </c>
      <c r="G10" s="81">
        <f>C36</f>
        <v>101.69</v>
      </c>
      <c r="H10" s="116" t="s">
        <v>72</v>
      </c>
      <c r="I10" s="87" t="s">
        <v>198</v>
      </c>
      <c r="J10" s="82">
        <f t="shared" si="11"/>
        <v>101.71978145844827</v>
      </c>
      <c r="K10" s="1"/>
      <c r="L10" s="28">
        <v>66</v>
      </c>
      <c r="M10" s="29" t="s">
        <v>81</v>
      </c>
      <c r="N10" s="23" t="s">
        <v>44</v>
      </c>
      <c r="O10" s="22">
        <f t="shared" si="0"/>
        <v>101.24786849892172</v>
      </c>
      <c r="P10" s="91">
        <v>60</v>
      </c>
      <c r="Q10" s="91">
        <v>20.108000000000001</v>
      </c>
      <c r="R10" s="92">
        <f t="shared" si="1"/>
        <v>80.108000000000004</v>
      </c>
      <c r="S10" s="93">
        <f t="shared" si="2"/>
        <v>100.44134610562216</v>
      </c>
      <c r="T10" s="91">
        <v>60</v>
      </c>
      <c r="U10" s="94">
        <v>20.402999999999999</v>
      </c>
      <c r="V10" s="95">
        <f t="shared" si="3"/>
        <v>80.402999999999992</v>
      </c>
      <c r="W10" s="22">
        <f t="shared" si="4"/>
        <v>100.81122423391342</v>
      </c>
      <c r="X10" s="91">
        <v>60</v>
      </c>
      <c r="Y10" s="94">
        <v>20.675000000000001</v>
      </c>
      <c r="Z10" s="95">
        <f t="shared" si="5"/>
        <v>80.674999999999997</v>
      </c>
      <c r="AA10" s="22">
        <f t="shared" si="6"/>
        <v>101.15226440643964</v>
      </c>
      <c r="AB10" s="91">
        <v>60</v>
      </c>
      <c r="AC10" s="94">
        <v>22.027000000000001</v>
      </c>
      <c r="AD10" s="95">
        <f t="shared" si="7"/>
        <v>82.027000000000001</v>
      </c>
      <c r="AE10" s="93">
        <f t="shared" si="8"/>
        <v>102.84743467576108</v>
      </c>
      <c r="AF10" s="91">
        <v>60</v>
      </c>
      <c r="AG10" s="94">
        <v>22.472999999999999</v>
      </c>
      <c r="AH10" s="92">
        <f t="shared" si="9"/>
        <v>82.472999999999999</v>
      </c>
      <c r="AI10" s="93">
        <f t="shared" si="10"/>
        <v>103.40664025277096</v>
      </c>
      <c r="AJ10" s="96">
        <f>D41</f>
        <v>1.2538241636992828</v>
      </c>
      <c r="AK10" s="52" t="s">
        <v>51</v>
      </c>
    </row>
    <row r="11" spans="1:37" ht="18" thickBot="1" x14ac:dyDescent="0.3">
      <c r="A11" s="79">
        <v>77</v>
      </c>
      <c r="B11" s="80" t="s">
        <v>81</v>
      </c>
      <c r="C11" s="81" t="s">
        <v>66</v>
      </c>
      <c r="D11" s="82">
        <f>AVERAGE(O8,O11)</f>
        <v>101.02978145844827</v>
      </c>
      <c r="E11" s="87">
        <v>0</v>
      </c>
      <c r="F11" s="82">
        <f>D11</f>
        <v>101.02978145844827</v>
      </c>
      <c r="G11" s="81">
        <f>C36</f>
        <v>101.69</v>
      </c>
      <c r="H11" s="116" t="s">
        <v>72</v>
      </c>
      <c r="I11" s="87" t="s">
        <v>198</v>
      </c>
      <c r="J11" s="82">
        <f t="shared" si="11"/>
        <v>101.71978145844827</v>
      </c>
      <c r="L11" s="28">
        <v>77</v>
      </c>
      <c r="M11" s="29" t="s">
        <v>81</v>
      </c>
      <c r="N11" s="23" t="s">
        <v>66</v>
      </c>
      <c r="O11" s="22">
        <f t="shared" si="0"/>
        <v>101.04177115201364</v>
      </c>
      <c r="P11" s="91">
        <v>60</v>
      </c>
      <c r="Q11" s="91">
        <v>19.756</v>
      </c>
      <c r="R11" s="92">
        <f t="shared" si="1"/>
        <v>79.756</v>
      </c>
      <c r="S11" s="93">
        <f t="shared" si="2"/>
        <v>100</v>
      </c>
      <c r="T11" s="91">
        <v>60</v>
      </c>
      <c r="U11" s="94">
        <v>20.402999999999999</v>
      </c>
      <c r="V11" s="97">
        <f t="shared" si="3"/>
        <v>80.402999999999992</v>
      </c>
      <c r="W11" s="117">
        <f t="shared" si="4"/>
        <v>100.81122423391342</v>
      </c>
      <c r="X11" s="99">
        <v>60</v>
      </c>
      <c r="Y11" s="100">
        <v>20.675000000000001</v>
      </c>
      <c r="Z11" s="97">
        <f t="shared" si="5"/>
        <v>80.674999999999997</v>
      </c>
      <c r="AA11" s="117">
        <f t="shared" si="6"/>
        <v>101.15226440643964</v>
      </c>
      <c r="AB11" s="91">
        <v>60</v>
      </c>
      <c r="AC11" s="94">
        <v>21.873000000000001</v>
      </c>
      <c r="AD11" s="95">
        <f t="shared" si="7"/>
        <v>81.873000000000005</v>
      </c>
      <c r="AE11" s="93">
        <f t="shared" si="8"/>
        <v>102.65434575455139</v>
      </c>
      <c r="AF11" s="91">
        <v>60</v>
      </c>
      <c r="AG11" s="94">
        <v>22.72</v>
      </c>
      <c r="AH11" s="92">
        <f t="shared" si="9"/>
        <v>82.72</v>
      </c>
      <c r="AI11" s="93">
        <f t="shared" si="10"/>
        <v>103.71633482120467</v>
      </c>
      <c r="AJ11" s="96">
        <f>D41</f>
        <v>1.2538241636992828</v>
      </c>
      <c r="AK11" s="52" t="s">
        <v>214</v>
      </c>
    </row>
    <row r="12" spans="1:37" ht="18" thickBot="1" x14ac:dyDescent="0.3">
      <c r="A12" s="44">
        <v>1</v>
      </c>
      <c r="B12" s="3" t="s">
        <v>71</v>
      </c>
      <c r="C12" s="5" t="s">
        <v>40</v>
      </c>
      <c r="D12" s="6">
        <f>AVERAGE(O12,O14)</f>
        <v>101.59893926475752</v>
      </c>
      <c r="E12" s="7">
        <v>0</v>
      </c>
      <c r="F12" s="6">
        <v>106.5</v>
      </c>
      <c r="G12" s="5">
        <f>C36</f>
        <v>101.69</v>
      </c>
      <c r="H12" s="4" t="s">
        <v>72</v>
      </c>
      <c r="I12" s="7"/>
      <c r="J12" s="3"/>
      <c r="K12" s="1"/>
      <c r="L12" s="28">
        <v>1</v>
      </c>
      <c r="M12" s="29" t="s">
        <v>71</v>
      </c>
      <c r="N12" s="23" t="s">
        <v>40</v>
      </c>
      <c r="O12" s="22">
        <f t="shared" si="0"/>
        <v>101.86647399568686</v>
      </c>
      <c r="P12" s="91">
        <v>60</v>
      </c>
      <c r="Q12" s="91">
        <v>20.46</v>
      </c>
      <c r="R12" s="92">
        <f t="shared" si="1"/>
        <v>80.460000000000008</v>
      </c>
      <c r="S12" s="93">
        <f t="shared" si="2"/>
        <v>100.8826922112443</v>
      </c>
      <c r="T12" s="91">
        <v>60</v>
      </c>
      <c r="U12" s="94">
        <v>21.902000000000001</v>
      </c>
      <c r="V12" s="95">
        <f t="shared" si="3"/>
        <v>81.902000000000001</v>
      </c>
      <c r="W12" s="22">
        <f t="shared" si="4"/>
        <v>102.69070665529867</v>
      </c>
      <c r="X12" s="91">
        <v>60</v>
      </c>
      <c r="Y12" s="94">
        <v>22.143000000000001</v>
      </c>
      <c r="Z12" s="95">
        <f t="shared" si="5"/>
        <v>82.143000000000001</v>
      </c>
      <c r="AA12" s="22">
        <f t="shared" si="6"/>
        <v>102.9928782787502</v>
      </c>
      <c r="AB12" s="91">
        <v>60</v>
      </c>
      <c r="AC12" s="94">
        <v>21.812000000000001</v>
      </c>
      <c r="AD12" s="95">
        <f t="shared" si="7"/>
        <v>81.811999999999998</v>
      </c>
      <c r="AE12" s="93">
        <f t="shared" si="8"/>
        <v>102.57786248056573</v>
      </c>
      <c r="AF12" s="91">
        <v>60</v>
      </c>
      <c r="AG12" s="94">
        <v>22.26</v>
      </c>
      <c r="AH12" s="92">
        <f t="shared" si="9"/>
        <v>82.26</v>
      </c>
      <c r="AI12" s="93">
        <f t="shared" si="10"/>
        <v>103.13957570590301</v>
      </c>
      <c r="AJ12" s="96">
        <f>D41</f>
        <v>1.2538241636992828</v>
      </c>
      <c r="AK12" s="102"/>
    </row>
    <row r="13" spans="1:37" ht="18" thickBot="1" x14ac:dyDescent="0.3">
      <c r="A13" s="44">
        <v>8</v>
      </c>
      <c r="B13" s="3" t="s">
        <v>39</v>
      </c>
      <c r="C13" s="5" t="s">
        <v>53</v>
      </c>
      <c r="D13" s="6">
        <f>AVERAGE(O12,O14)</f>
        <v>101.59893926475752</v>
      </c>
      <c r="E13" s="7">
        <v>0</v>
      </c>
      <c r="F13" s="6">
        <v>106.5</v>
      </c>
      <c r="G13" s="5">
        <f>C36</f>
        <v>101.69</v>
      </c>
      <c r="H13" s="4" t="s">
        <v>72</v>
      </c>
      <c r="I13" s="7"/>
      <c r="J13" s="115"/>
      <c r="L13" s="28">
        <v>8</v>
      </c>
      <c r="M13" s="29" t="s">
        <v>39</v>
      </c>
      <c r="N13" s="23" t="s">
        <v>53</v>
      </c>
      <c r="O13" s="22">
        <f t="shared" si="0"/>
        <v>102.29387130748783</v>
      </c>
      <c r="P13" s="91">
        <v>60</v>
      </c>
      <c r="Q13" s="91">
        <v>20.902999999999999</v>
      </c>
      <c r="R13" s="92">
        <f t="shared" si="1"/>
        <v>80.902999999999992</v>
      </c>
      <c r="S13" s="93">
        <f t="shared" si="2"/>
        <v>101.43813631576307</v>
      </c>
      <c r="T13" s="91">
        <v>60</v>
      </c>
      <c r="U13" s="94">
        <v>21.463999999999999</v>
      </c>
      <c r="V13" s="95">
        <f t="shared" si="3"/>
        <v>81.463999999999999</v>
      </c>
      <c r="W13" s="22">
        <f t="shared" si="4"/>
        <v>102.14153167159837</v>
      </c>
      <c r="X13" s="91">
        <v>60</v>
      </c>
      <c r="Y13" s="94">
        <v>22.579000000000001</v>
      </c>
      <c r="Z13" s="95">
        <f t="shared" si="5"/>
        <v>82.579000000000008</v>
      </c>
      <c r="AA13" s="22">
        <f t="shared" si="6"/>
        <v>103.53954561412309</v>
      </c>
      <c r="AB13" s="91">
        <v>60</v>
      </c>
      <c r="AC13" s="94">
        <v>22.408000000000001</v>
      </c>
      <c r="AD13" s="95">
        <f t="shared" si="7"/>
        <v>82.408000000000001</v>
      </c>
      <c r="AE13" s="93">
        <f t="shared" si="8"/>
        <v>103.32514168213051</v>
      </c>
      <c r="AF13" s="91">
        <v>60</v>
      </c>
      <c r="AG13" s="94">
        <v>22.620999999999999</v>
      </c>
      <c r="AH13" s="92">
        <f t="shared" si="9"/>
        <v>82.620999999999995</v>
      </c>
      <c r="AI13" s="93">
        <f t="shared" si="10"/>
        <v>103.59220622899844</v>
      </c>
      <c r="AJ13" s="96">
        <f>D41</f>
        <v>1.2538241636992828</v>
      </c>
      <c r="AK13" s="102"/>
    </row>
    <row r="14" spans="1:37" ht="18" thickBot="1" x14ac:dyDescent="0.3">
      <c r="A14" s="44">
        <v>7</v>
      </c>
      <c r="B14" s="3" t="s">
        <v>39</v>
      </c>
      <c r="C14" s="5" t="s">
        <v>192</v>
      </c>
      <c r="D14" s="6">
        <f>AVERAGE(O12,O14)</f>
        <v>101.59893926475752</v>
      </c>
      <c r="E14" s="7">
        <v>0</v>
      </c>
      <c r="F14" s="6">
        <v>106.5</v>
      </c>
      <c r="G14" s="5">
        <f>C36</f>
        <v>101.69</v>
      </c>
      <c r="H14" s="4" t="s">
        <v>72</v>
      </c>
      <c r="I14" s="7"/>
      <c r="J14" s="115"/>
      <c r="L14" s="28">
        <v>7</v>
      </c>
      <c r="M14" s="29" t="s">
        <v>39</v>
      </c>
      <c r="N14" s="23" t="s">
        <v>192</v>
      </c>
      <c r="O14" s="22">
        <f t="shared" si="0"/>
        <v>101.33140453382819</v>
      </c>
      <c r="P14" s="91">
        <v>60</v>
      </c>
      <c r="Q14" s="91">
        <v>20.443999999999999</v>
      </c>
      <c r="R14" s="92">
        <f t="shared" si="1"/>
        <v>80.444000000000003</v>
      </c>
      <c r="S14" s="93">
        <f t="shared" si="2"/>
        <v>100.86263102462512</v>
      </c>
      <c r="T14" s="91">
        <v>60</v>
      </c>
      <c r="U14" s="94">
        <v>20.843</v>
      </c>
      <c r="V14" s="95">
        <f t="shared" si="3"/>
        <v>80.843000000000004</v>
      </c>
      <c r="W14" s="22">
        <f t="shared" si="4"/>
        <v>101.36290686594113</v>
      </c>
      <c r="X14" s="91">
        <v>60</v>
      </c>
      <c r="Y14" s="94">
        <v>20.917000000000002</v>
      </c>
      <c r="Z14" s="95">
        <f t="shared" si="5"/>
        <v>80.917000000000002</v>
      </c>
      <c r="AA14" s="22">
        <f t="shared" si="6"/>
        <v>101.45568985405487</v>
      </c>
      <c r="AB14" s="91">
        <v>60</v>
      </c>
      <c r="AC14" s="94">
        <v>21.411000000000001</v>
      </c>
      <c r="AD14" s="95">
        <f t="shared" si="7"/>
        <v>81.411000000000001</v>
      </c>
      <c r="AE14" s="93">
        <f t="shared" si="8"/>
        <v>102.07507899092232</v>
      </c>
      <c r="AF14" s="91">
        <v>60</v>
      </c>
      <c r="AG14" s="94">
        <v>21.596</v>
      </c>
      <c r="AH14" s="92">
        <f t="shared" si="9"/>
        <v>81.596000000000004</v>
      </c>
      <c r="AI14" s="93">
        <f t="shared" si="10"/>
        <v>102.30703646120669</v>
      </c>
      <c r="AJ14" s="96">
        <f>D41</f>
        <v>1.2538241636992828</v>
      </c>
      <c r="AK14" s="52"/>
    </row>
    <row r="15" spans="1:37" ht="18" thickBot="1" x14ac:dyDescent="0.3">
      <c r="A15" s="44">
        <v>9</v>
      </c>
      <c r="B15" s="3" t="s">
        <v>39</v>
      </c>
      <c r="C15" s="5" t="s">
        <v>41</v>
      </c>
      <c r="D15" s="6">
        <f>AVERAGE(O12,O14)</f>
        <v>101.59893926475752</v>
      </c>
      <c r="E15" s="7">
        <v>0</v>
      </c>
      <c r="F15" s="6">
        <v>106.5</v>
      </c>
      <c r="G15" s="5">
        <f>C36</f>
        <v>101.69</v>
      </c>
      <c r="H15" s="4" t="s">
        <v>72</v>
      </c>
      <c r="I15" s="7"/>
      <c r="J15" s="115"/>
      <c r="L15" s="28">
        <v>9</v>
      </c>
      <c r="M15" s="29" t="s">
        <v>39</v>
      </c>
      <c r="N15" s="23" t="s">
        <v>41</v>
      </c>
      <c r="O15" s="22">
        <f t="shared" si="0"/>
        <v>102.39934926525903</v>
      </c>
      <c r="P15" s="91">
        <v>60</v>
      </c>
      <c r="Q15" s="91">
        <v>21.297999999999998</v>
      </c>
      <c r="R15" s="92">
        <f t="shared" si="1"/>
        <v>81.298000000000002</v>
      </c>
      <c r="S15" s="93">
        <f t="shared" si="2"/>
        <v>101.9333968604243</v>
      </c>
      <c r="T15" s="91">
        <v>60</v>
      </c>
      <c r="U15" s="94">
        <v>21.597999999999999</v>
      </c>
      <c r="V15" s="95">
        <f t="shared" si="3"/>
        <v>81.597999999999999</v>
      </c>
      <c r="W15" s="22">
        <f t="shared" si="4"/>
        <v>102.30954410953409</v>
      </c>
      <c r="X15" s="91">
        <v>60</v>
      </c>
      <c r="Y15" s="94">
        <v>21.724</v>
      </c>
      <c r="Z15" s="95">
        <f t="shared" si="5"/>
        <v>81.724000000000004</v>
      </c>
      <c r="AA15" s="22">
        <f t="shared" si="6"/>
        <v>102.46752595416019</v>
      </c>
      <c r="AB15" s="91">
        <v>60</v>
      </c>
      <c r="AC15" s="94">
        <v>22.408999999999999</v>
      </c>
      <c r="AD15" s="95">
        <f t="shared" si="7"/>
        <v>82.408999999999992</v>
      </c>
      <c r="AE15" s="93">
        <f t="shared" si="8"/>
        <v>103.32639550629419</v>
      </c>
      <c r="AF15" s="91">
        <v>60</v>
      </c>
      <c r="AG15" s="94">
        <v>22.434000000000001</v>
      </c>
      <c r="AH15" s="92">
        <f t="shared" si="9"/>
        <v>82.433999999999997</v>
      </c>
      <c r="AI15" s="93">
        <f t="shared" si="10"/>
        <v>103.35774111038668</v>
      </c>
      <c r="AJ15" s="96">
        <f>D41</f>
        <v>1.2538241636992828</v>
      </c>
      <c r="AK15" s="52"/>
    </row>
    <row r="16" spans="1:37" ht="18" thickBot="1" x14ac:dyDescent="0.3">
      <c r="A16" s="44">
        <v>98</v>
      </c>
      <c r="B16" s="3" t="s">
        <v>108</v>
      </c>
      <c r="C16" s="5" t="s">
        <v>42</v>
      </c>
      <c r="D16" s="6">
        <f>AVERAGE(O17,O18)</f>
        <v>102.05870091278399</v>
      </c>
      <c r="E16" s="7">
        <v>0</v>
      </c>
      <c r="F16" s="6">
        <f t="shared" ref="F16:F21" si="12">D16</f>
        <v>102.05870091278399</v>
      </c>
      <c r="G16" s="5">
        <f>C36</f>
        <v>101.69</v>
      </c>
      <c r="H16" s="4" t="s">
        <v>72</v>
      </c>
      <c r="I16" s="7"/>
      <c r="J16" s="115"/>
      <c r="L16" s="28">
        <v>98</v>
      </c>
      <c r="M16" s="29" t="s">
        <v>108</v>
      </c>
      <c r="N16" s="23" t="s">
        <v>42</v>
      </c>
      <c r="O16" s="22">
        <f t="shared" si="0"/>
        <v>103.35915166257084</v>
      </c>
      <c r="P16" s="91">
        <v>60</v>
      </c>
      <c r="Q16" s="91">
        <v>22.887</v>
      </c>
      <c r="R16" s="92">
        <f t="shared" si="1"/>
        <v>82.887</v>
      </c>
      <c r="S16" s="93">
        <f t="shared" si="2"/>
        <v>103.92572345654246</v>
      </c>
      <c r="T16" s="91">
        <v>60</v>
      </c>
      <c r="U16" s="94">
        <v>21.881</v>
      </c>
      <c r="V16" s="95">
        <f t="shared" si="3"/>
        <v>81.881</v>
      </c>
      <c r="W16" s="22">
        <f t="shared" si="4"/>
        <v>102.66437634786098</v>
      </c>
      <c r="X16" s="91">
        <v>60</v>
      </c>
      <c r="Y16" s="94">
        <v>22.167999999999999</v>
      </c>
      <c r="Z16" s="95">
        <f t="shared" si="5"/>
        <v>82.168000000000006</v>
      </c>
      <c r="AA16" s="22">
        <f t="shared" si="6"/>
        <v>103.02422388284268</v>
      </c>
      <c r="AB16" s="91">
        <v>60</v>
      </c>
      <c r="AC16" s="94">
        <v>21.928000000000001</v>
      </c>
      <c r="AD16" s="95">
        <f t="shared" si="7"/>
        <v>81.927999999999997</v>
      </c>
      <c r="AE16" s="93">
        <f t="shared" si="8"/>
        <v>102.72330608355485</v>
      </c>
      <c r="AF16" s="91">
        <v>60</v>
      </c>
      <c r="AG16" s="94">
        <v>21.956</v>
      </c>
      <c r="AH16" s="92">
        <f t="shared" si="9"/>
        <v>81.956000000000003</v>
      </c>
      <c r="AI16" s="93">
        <f t="shared" si="10"/>
        <v>102.75841316013843</v>
      </c>
      <c r="AJ16" s="96">
        <f>D41</f>
        <v>1.2538241636992828</v>
      </c>
      <c r="AK16" s="52"/>
    </row>
    <row r="17" spans="1:37" ht="18" thickBot="1" x14ac:dyDescent="0.3">
      <c r="A17" s="44">
        <v>99</v>
      </c>
      <c r="B17" s="3" t="s">
        <v>213</v>
      </c>
      <c r="C17" s="5" t="s">
        <v>65</v>
      </c>
      <c r="D17" s="6">
        <f>AVERAGE(O17,O18)</f>
        <v>102.05870091278399</v>
      </c>
      <c r="E17" s="7">
        <v>0</v>
      </c>
      <c r="F17" s="6">
        <f t="shared" si="12"/>
        <v>102.05870091278399</v>
      </c>
      <c r="G17" s="5">
        <f>C36</f>
        <v>101.69</v>
      </c>
      <c r="H17" s="4" t="s">
        <v>72</v>
      </c>
      <c r="I17" s="7"/>
      <c r="J17" s="115"/>
      <c r="L17" s="28">
        <v>99</v>
      </c>
      <c r="M17" s="29" t="s">
        <v>213</v>
      </c>
      <c r="N17" s="23" t="s">
        <v>65</v>
      </c>
      <c r="O17" s="22">
        <f t="shared" si="0"/>
        <v>102.18870680575756</v>
      </c>
      <c r="P17" s="91">
        <v>60</v>
      </c>
      <c r="Q17" s="91">
        <v>20.951000000000001</v>
      </c>
      <c r="R17" s="92">
        <f t="shared" si="1"/>
        <v>80.950999999999993</v>
      </c>
      <c r="S17" s="93">
        <f t="shared" si="2"/>
        <v>101.49831987562064</v>
      </c>
      <c r="T17" s="91">
        <v>60</v>
      </c>
      <c r="U17" s="94">
        <v>21.54</v>
      </c>
      <c r="V17" s="95">
        <f t="shared" si="3"/>
        <v>81.539999999999992</v>
      </c>
      <c r="W17" s="22">
        <f t="shared" si="4"/>
        <v>102.23682230803951</v>
      </c>
      <c r="X17" s="91">
        <v>60</v>
      </c>
      <c r="Y17" s="94">
        <v>21.977</v>
      </c>
      <c r="Z17" s="95">
        <f t="shared" si="5"/>
        <v>81.977000000000004</v>
      </c>
      <c r="AA17" s="22">
        <f t="shared" si="6"/>
        <v>102.78474346757612</v>
      </c>
      <c r="AB17" s="91">
        <v>60</v>
      </c>
      <c r="AC17" s="94">
        <v>22.305</v>
      </c>
      <c r="AD17" s="95">
        <f t="shared" si="7"/>
        <v>82.305000000000007</v>
      </c>
      <c r="AE17" s="93">
        <f t="shared" si="8"/>
        <v>103.19599779326948</v>
      </c>
      <c r="AF17" s="91">
        <v>60</v>
      </c>
      <c r="AG17" s="94">
        <v>22.387</v>
      </c>
      <c r="AH17" s="92">
        <f t="shared" si="9"/>
        <v>82.387</v>
      </c>
      <c r="AI17" s="93">
        <f t="shared" si="10"/>
        <v>103.29881137469282</v>
      </c>
      <c r="AJ17" s="96">
        <f>D41</f>
        <v>1.2538241636992828</v>
      </c>
      <c r="AK17" s="102"/>
    </row>
    <row r="18" spans="1:37" ht="18" thickBot="1" x14ac:dyDescent="0.3">
      <c r="A18" s="44">
        <v>97</v>
      </c>
      <c r="B18" s="3" t="s">
        <v>213</v>
      </c>
      <c r="C18" s="5" t="s">
        <v>43</v>
      </c>
      <c r="D18" s="6">
        <f>AVERAGE(O17,O18)</f>
        <v>102.05870091278399</v>
      </c>
      <c r="E18" s="7">
        <v>0</v>
      </c>
      <c r="F18" s="6">
        <f t="shared" si="12"/>
        <v>102.05870091278399</v>
      </c>
      <c r="G18" s="5">
        <f>C36</f>
        <v>101.69</v>
      </c>
      <c r="H18" s="4" t="s">
        <v>72</v>
      </c>
      <c r="I18" s="7"/>
      <c r="J18" s="115"/>
      <c r="L18" s="28">
        <v>97</v>
      </c>
      <c r="M18" s="29" t="s">
        <v>213</v>
      </c>
      <c r="N18" s="23" t="s">
        <v>43</v>
      </c>
      <c r="O18" s="22">
        <f t="shared" si="0"/>
        <v>101.92869501981042</v>
      </c>
      <c r="P18" s="91">
        <v>60</v>
      </c>
      <c r="Q18" s="91">
        <v>20.677</v>
      </c>
      <c r="R18" s="92">
        <f t="shared" si="1"/>
        <v>80.676999999999992</v>
      </c>
      <c r="S18" s="93">
        <f t="shared" si="2"/>
        <v>101.15477205476704</v>
      </c>
      <c r="T18" s="91">
        <v>60</v>
      </c>
      <c r="U18" s="94">
        <v>21.510999999999999</v>
      </c>
      <c r="V18" s="95">
        <f t="shared" si="3"/>
        <v>81.510999999999996</v>
      </c>
      <c r="W18" s="22">
        <f t="shared" si="4"/>
        <v>102.20046140729224</v>
      </c>
      <c r="X18" s="91">
        <v>60</v>
      </c>
      <c r="Y18" s="94">
        <v>21.829000000000001</v>
      </c>
      <c r="Z18" s="95">
        <f t="shared" si="5"/>
        <v>81.829000000000008</v>
      </c>
      <c r="AA18" s="22">
        <f t="shared" si="6"/>
        <v>102.59917749134863</v>
      </c>
      <c r="AB18" s="91">
        <v>60</v>
      </c>
      <c r="AC18" s="94">
        <v>21.762</v>
      </c>
      <c r="AD18" s="95">
        <f t="shared" si="7"/>
        <v>81.762</v>
      </c>
      <c r="AE18" s="93">
        <f t="shared" si="8"/>
        <v>102.51517127238077</v>
      </c>
      <c r="AF18" s="91">
        <v>60</v>
      </c>
      <c r="AG18" s="94">
        <v>22.544</v>
      </c>
      <c r="AH18" s="92">
        <f t="shared" si="9"/>
        <v>82.543999999999997</v>
      </c>
      <c r="AI18" s="93">
        <f t="shared" si="10"/>
        <v>103.4956617683936</v>
      </c>
      <c r="AJ18" s="96">
        <f>D41</f>
        <v>1.2538241636992828</v>
      </c>
      <c r="AK18" s="52"/>
    </row>
    <row r="19" spans="1:37" ht="18" thickBot="1" x14ac:dyDescent="0.3">
      <c r="A19" s="44">
        <v>11</v>
      </c>
      <c r="B19" s="3" t="s">
        <v>87</v>
      </c>
      <c r="C19" s="5" t="s">
        <v>48</v>
      </c>
      <c r="D19" s="6">
        <f>AVERAGE(O20,O21)</f>
        <v>102.57588794886905</v>
      </c>
      <c r="E19" s="7">
        <v>0</v>
      </c>
      <c r="F19" s="6">
        <f t="shared" si="12"/>
        <v>102.57588794886905</v>
      </c>
      <c r="G19" s="5">
        <f>C36</f>
        <v>101.69</v>
      </c>
      <c r="H19" s="4" t="s">
        <v>72</v>
      </c>
      <c r="I19" s="7"/>
      <c r="J19" s="115"/>
      <c r="L19" s="28">
        <v>11</v>
      </c>
      <c r="M19" s="22" t="s">
        <v>87</v>
      </c>
      <c r="N19" s="23" t="s">
        <v>48</v>
      </c>
      <c r="O19" s="22">
        <f t="shared" si="0"/>
        <v>102.82502256883495</v>
      </c>
      <c r="P19" s="91">
        <v>60</v>
      </c>
      <c r="Q19" s="91">
        <v>20.879000000000001</v>
      </c>
      <c r="R19" s="92">
        <f t="shared" si="1"/>
        <v>80.879000000000005</v>
      </c>
      <c r="S19" s="93">
        <f t="shared" si="2"/>
        <v>101.40804453583431</v>
      </c>
      <c r="T19" s="91">
        <v>60</v>
      </c>
      <c r="U19" s="94">
        <v>22.763000000000002</v>
      </c>
      <c r="V19" s="95">
        <f t="shared" si="3"/>
        <v>82.763000000000005</v>
      </c>
      <c r="W19" s="22">
        <f t="shared" si="4"/>
        <v>103.77024926024376</v>
      </c>
      <c r="X19" s="91">
        <v>60</v>
      </c>
      <c r="Y19" s="94">
        <v>23.018999999999998</v>
      </c>
      <c r="Z19" s="95">
        <f t="shared" si="5"/>
        <v>83.019000000000005</v>
      </c>
      <c r="AA19" s="22">
        <f t="shared" si="6"/>
        <v>104.09122824615076</v>
      </c>
      <c r="AB19" s="91">
        <v>60</v>
      </c>
      <c r="AC19" s="94">
        <v>23.302</v>
      </c>
      <c r="AD19" s="95">
        <f t="shared" si="7"/>
        <v>83.301999999999992</v>
      </c>
      <c r="AE19" s="93">
        <f t="shared" si="8"/>
        <v>104.44606048447766</v>
      </c>
      <c r="AF19" s="91">
        <v>60</v>
      </c>
      <c r="AG19" s="94">
        <v>23.472999999999999</v>
      </c>
      <c r="AH19" s="92">
        <f t="shared" si="9"/>
        <v>83.472999999999999</v>
      </c>
      <c r="AI19" s="93">
        <f t="shared" si="10"/>
        <v>104.66046441647023</v>
      </c>
      <c r="AJ19" s="96">
        <f>D41</f>
        <v>1.2538241636992828</v>
      </c>
      <c r="AK19" s="102"/>
    </row>
    <row r="20" spans="1:37" ht="18" thickBot="1" x14ac:dyDescent="0.3">
      <c r="A20" s="44">
        <v>22</v>
      </c>
      <c r="B20" s="3" t="s">
        <v>87</v>
      </c>
      <c r="C20" s="5" t="s">
        <v>49</v>
      </c>
      <c r="D20" s="6">
        <f>AVERAGE(O20,O21)</f>
        <v>102.57588794886905</v>
      </c>
      <c r="E20" s="7">
        <v>0</v>
      </c>
      <c r="F20" s="6">
        <f t="shared" si="12"/>
        <v>102.57588794886905</v>
      </c>
      <c r="G20" s="5">
        <f>C36</f>
        <v>101.69</v>
      </c>
      <c r="H20" s="4" t="s">
        <v>72</v>
      </c>
      <c r="I20" s="7"/>
      <c r="J20" s="115"/>
      <c r="L20" s="28">
        <v>22</v>
      </c>
      <c r="M20" s="22" t="s">
        <v>87</v>
      </c>
      <c r="N20" s="23" t="s">
        <v>49</v>
      </c>
      <c r="O20" s="22">
        <f t="shared" si="0"/>
        <v>102.40276641882743</v>
      </c>
      <c r="P20" s="91">
        <v>60</v>
      </c>
      <c r="Q20" s="91">
        <v>21.001999999999999</v>
      </c>
      <c r="R20" s="92">
        <f t="shared" si="1"/>
        <v>81.001999999999995</v>
      </c>
      <c r="S20" s="93">
        <f t="shared" si="2"/>
        <v>101.56226490796931</v>
      </c>
      <c r="T20" s="91">
        <v>60</v>
      </c>
      <c r="U20" s="94">
        <v>22.678999999999998</v>
      </c>
      <c r="V20" s="95">
        <f t="shared" si="3"/>
        <v>82.679000000000002</v>
      </c>
      <c r="W20" s="22">
        <v>104.343</v>
      </c>
      <c r="X20" s="91">
        <v>60</v>
      </c>
      <c r="Y20" s="94">
        <v>22.800999999999998</v>
      </c>
      <c r="Z20" s="95">
        <f t="shared" si="5"/>
        <v>82.801000000000002</v>
      </c>
      <c r="AA20" s="22">
        <f t="shared" si="6"/>
        <v>103.81789457846432</v>
      </c>
      <c r="AB20" s="91">
        <v>60</v>
      </c>
      <c r="AC20" s="94">
        <v>21.18</v>
      </c>
      <c r="AD20" s="95">
        <f t="shared" si="7"/>
        <v>81.180000000000007</v>
      </c>
      <c r="AE20" s="93">
        <f t="shared" si="8"/>
        <v>101.7854456091078</v>
      </c>
      <c r="AF20" s="91">
        <v>60</v>
      </c>
      <c r="AG20" s="94">
        <v>22.17</v>
      </c>
      <c r="AH20" s="92">
        <f t="shared" si="9"/>
        <v>82.17</v>
      </c>
      <c r="AI20" s="93">
        <f t="shared" si="10"/>
        <v>103.02673153117007</v>
      </c>
      <c r="AJ20" s="96">
        <f>D41</f>
        <v>1.2538241636992828</v>
      </c>
      <c r="AK20" s="102"/>
    </row>
    <row r="21" spans="1:37" ht="18" thickBot="1" x14ac:dyDescent="0.3">
      <c r="A21" s="44">
        <v>26</v>
      </c>
      <c r="B21" s="3" t="s">
        <v>87</v>
      </c>
      <c r="C21" s="5" t="s">
        <v>50</v>
      </c>
      <c r="D21" s="6">
        <f>AVERAGE(O20,O21)</f>
        <v>102.57588794886905</v>
      </c>
      <c r="E21" s="7">
        <v>0</v>
      </c>
      <c r="F21" s="6">
        <f t="shared" si="12"/>
        <v>102.57588794886905</v>
      </c>
      <c r="G21" s="5">
        <f>C36</f>
        <v>101.69</v>
      </c>
      <c r="H21" s="4" t="s">
        <v>72</v>
      </c>
      <c r="I21" s="7"/>
      <c r="J21" s="115"/>
      <c r="L21" s="28">
        <v>26</v>
      </c>
      <c r="M21" s="22" t="s">
        <v>87</v>
      </c>
      <c r="N21" s="23" t="s">
        <v>50</v>
      </c>
      <c r="O21" s="22">
        <f t="shared" si="0"/>
        <v>102.74900947891066</v>
      </c>
      <c r="P21" s="91">
        <v>60</v>
      </c>
      <c r="Q21" s="91">
        <v>21.254999999999999</v>
      </c>
      <c r="R21" s="92">
        <f t="shared" si="1"/>
        <v>81.254999999999995</v>
      </c>
      <c r="S21" s="93">
        <f t="shared" si="2"/>
        <v>101.87948242138522</v>
      </c>
      <c r="T21" s="91">
        <v>60</v>
      </c>
      <c r="U21" s="94">
        <v>22.678999999999998</v>
      </c>
      <c r="V21" s="97">
        <f t="shared" si="3"/>
        <v>82.679000000000002</v>
      </c>
      <c r="W21" s="117">
        <f>V21*AJ21</f>
        <v>103.66492803049302</v>
      </c>
      <c r="X21" s="99">
        <v>60</v>
      </c>
      <c r="Y21" s="100">
        <v>22.800999999999998</v>
      </c>
      <c r="Z21" s="97">
        <f t="shared" si="5"/>
        <v>82.801000000000002</v>
      </c>
      <c r="AA21" s="117">
        <f t="shared" si="6"/>
        <v>103.81789457846432</v>
      </c>
      <c r="AB21" s="91">
        <v>60</v>
      </c>
      <c r="AC21" s="94">
        <v>22.280999999999999</v>
      </c>
      <c r="AD21" s="95">
        <f t="shared" si="7"/>
        <v>82.281000000000006</v>
      </c>
      <c r="AE21" s="93">
        <f t="shared" si="8"/>
        <v>103.1659060133407</v>
      </c>
      <c r="AF21" s="91">
        <v>60</v>
      </c>
      <c r="AG21" s="94">
        <v>22.806999999999999</v>
      </c>
      <c r="AH21" s="92">
        <f t="shared" si="9"/>
        <v>82.807000000000002</v>
      </c>
      <c r="AI21" s="93">
        <f t="shared" si="10"/>
        <v>103.82541752344652</v>
      </c>
      <c r="AJ21" s="96">
        <f>D41</f>
        <v>1.2538241636992828</v>
      </c>
      <c r="AK21" s="52" t="s">
        <v>214</v>
      </c>
    </row>
    <row r="22" spans="1:37" ht="18" thickBot="1" x14ac:dyDescent="0.3">
      <c r="A22" s="1"/>
      <c r="C22" s="78"/>
      <c r="D22" s="1"/>
      <c r="E22" s="1"/>
      <c r="F22" s="1"/>
      <c r="G22" s="1"/>
      <c r="H22" s="1"/>
      <c r="T22" s="1"/>
    </row>
    <row r="23" spans="1:37" ht="30" customHeight="1" thickBot="1" x14ac:dyDescent="0.3">
      <c r="A23" s="172" t="s">
        <v>157</v>
      </c>
      <c r="B23" s="173"/>
      <c r="C23" s="174"/>
      <c r="D23" s="114"/>
    </row>
    <row r="24" spans="1:37" ht="18" thickBot="1" x14ac:dyDescent="0.3">
      <c r="A24" s="10" t="s">
        <v>215</v>
      </c>
      <c r="B24" s="175" t="s">
        <v>217</v>
      </c>
      <c r="C24" s="175"/>
      <c r="D24" s="114"/>
    </row>
    <row r="25" spans="1:37" ht="18" thickBot="1" x14ac:dyDescent="0.3">
      <c r="A25" s="65" t="s">
        <v>153</v>
      </c>
      <c r="B25" s="12" t="s">
        <v>154</v>
      </c>
      <c r="C25" s="66" t="s">
        <v>156</v>
      </c>
      <c r="D25" s="114"/>
    </row>
    <row r="26" spans="1:37" ht="18" thickBot="1" x14ac:dyDescent="0.3">
      <c r="A26" s="69">
        <v>1</v>
      </c>
      <c r="B26" s="11" t="s">
        <v>66</v>
      </c>
      <c r="C26" s="105">
        <v>101</v>
      </c>
      <c r="D26" s="1"/>
      <c r="E26" s="1"/>
      <c r="F26" s="114" t="s">
        <v>51</v>
      </c>
      <c r="G26" s="114" t="s">
        <v>51</v>
      </c>
    </row>
    <row r="27" spans="1:37" ht="18" thickBot="1" x14ac:dyDescent="0.3">
      <c r="A27" s="69">
        <v>2</v>
      </c>
      <c r="B27" s="11" t="s">
        <v>69</v>
      </c>
      <c r="C27" s="105">
        <v>101</v>
      </c>
      <c r="D27" s="2"/>
      <c r="E27" s="1"/>
      <c r="F27" s="114" t="s">
        <v>51</v>
      </c>
      <c r="G27" s="114" t="s">
        <v>51</v>
      </c>
    </row>
    <row r="28" spans="1:37" ht="18" thickBot="1" x14ac:dyDescent="0.3">
      <c r="A28" s="69">
        <v>3</v>
      </c>
      <c r="B28" s="11" t="s">
        <v>101</v>
      </c>
      <c r="C28" s="105">
        <v>101.2</v>
      </c>
      <c r="D28" s="114"/>
    </row>
    <row r="29" spans="1:37" ht="18" thickBot="1" x14ac:dyDescent="0.3">
      <c r="A29" s="69">
        <v>4</v>
      </c>
      <c r="B29" s="11" t="s">
        <v>98</v>
      </c>
      <c r="C29" s="105">
        <v>101.3</v>
      </c>
      <c r="D29" s="114"/>
    </row>
    <row r="30" spans="1:37" ht="18" thickBot="1" x14ac:dyDescent="0.3">
      <c r="A30" s="69">
        <v>5</v>
      </c>
      <c r="B30" s="11" t="s">
        <v>67</v>
      </c>
      <c r="C30" s="105">
        <v>101.9</v>
      </c>
      <c r="D30" s="114"/>
    </row>
    <row r="31" spans="1:37" ht="18" thickBot="1" x14ac:dyDescent="0.3">
      <c r="A31" s="69">
        <v>6</v>
      </c>
      <c r="B31" s="11" t="s">
        <v>197</v>
      </c>
      <c r="C31" s="105">
        <v>101.9</v>
      </c>
      <c r="D31" s="114"/>
    </row>
    <row r="32" spans="1:37" ht="18" thickBot="1" x14ac:dyDescent="0.3">
      <c r="A32" s="69">
        <v>7</v>
      </c>
      <c r="B32" s="11" t="s">
        <v>70</v>
      </c>
      <c r="C32" s="105">
        <v>102</v>
      </c>
      <c r="D32" s="114"/>
    </row>
    <row r="33" spans="1:5" ht="18" thickBot="1" x14ac:dyDescent="0.3">
      <c r="A33" s="69">
        <v>8</v>
      </c>
      <c r="B33" s="11" t="s">
        <v>77</v>
      </c>
      <c r="C33" s="105">
        <v>102.1</v>
      </c>
      <c r="D33" s="114"/>
    </row>
    <row r="34" spans="1:5" ht="18" thickBot="1" x14ac:dyDescent="0.3">
      <c r="A34" s="69">
        <v>9</v>
      </c>
      <c r="B34" s="11" t="s">
        <v>95</v>
      </c>
      <c r="C34" s="105">
        <v>102.2</v>
      </c>
      <c r="D34" s="114"/>
    </row>
    <row r="35" spans="1:5" ht="18" thickBot="1" x14ac:dyDescent="0.3">
      <c r="A35" s="69">
        <v>10</v>
      </c>
      <c r="B35" s="11" t="s">
        <v>102</v>
      </c>
      <c r="C35" s="105">
        <v>102.3</v>
      </c>
      <c r="D35" s="114"/>
    </row>
    <row r="36" spans="1:5" ht="18" thickBot="1" x14ac:dyDescent="0.3">
      <c r="A36" s="107"/>
      <c r="B36" s="12" t="s">
        <v>175</v>
      </c>
      <c r="C36" s="108">
        <f>AVERAGE(C26:C35)</f>
        <v>101.69</v>
      </c>
      <c r="D36" s="114"/>
    </row>
    <row r="37" spans="1:5" ht="18" thickBot="1" x14ac:dyDescent="0.3"/>
    <row r="38" spans="1:5" ht="30" customHeight="1" thickBot="1" x14ac:dyDescent="0.3">
      <c r="A38" s="160" t="s">
        <v>176</v>
      </c>
      <c r="B38" s="161"/>
      <c r="C38" s="161"/>
      <c r="D38" s="162"/>
      <c r="E38" s="1"/>
    </row>
    <row r="39" spans="1:5" ht="18" thickBot="1" x14ac:dyDescent="0.3">
      <c r="A39" s="75" t="s">
        <v>218</v>
      </c>
      <c r="B39" s="163" t="s">
        <v>216</v>
      </c>
      <c r="C39" s="163"/>
      <c r="D39" s="109"/>
      <c r="E39" s="1"/>
    </row>
    <row r="40" spans="1:5" ht="18" thickBot="1" x14ac:dyDescent="0.3">
      <c r="A40" s="71" t="s">
        <v>52</v>
      </c>
      <c r="B40" s="30" t="s">
        <v>171</v>
      </c>
      <c r="C40" s="30" t="s">
        <v>177</v>
      </c>
      <c r="D40" s="110" t="s">
        <v>211</v>
      </c>
      <c r="E40" s="1"/>
    </row>
    <row r="41" spans="1:5" ht="18" thickBot="1" x14ac:dyDescent="0.3">
      <c r="A41" s="77" t="s">
        <v>66</v>
      </c>
      <c r="B41" s="75">
        <v>100</v>
      </c>
      <c r="C41" s="111">
        <v>79.756</v>
      </c>
      <c r="D41" s="75">
        <f>B41/C41</f>
        <v>1.2538241636992828</v>
      </c>
      <c r="E41" s="1"/>
    </row>
  </sheetData>
  <mergeCells count="12">
    <mergeCell ref="L1:AK1"/>
    <mergeCell ref="A1:J1"/>
    <mergeCell ref="A23:C23"/>
    <mergeCell ref="B39:C39"/>
    <mergeCell ref="N2:O2"/>
    <mergeCell ref="R2:S2"/>
    <mergeCell ref="B24:C24"/>
    <mergeCell ref="A38:D38"/>
    <mergeCell ref="A2:B2"/>
    <mergeCell ref="C2:D2"/>
    <mergeCell ref="E2:F2"/>
    <mergeCell ref="L2:M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24" sqref="F24"/>
    </sheetView>
  </sheetViews>
  <sheetFormatPr baseColWidth="10" defaultColWidth="15.83203125" defaultRowHeight="17" x14ac:dyDescent="0.25"/>
  <cols>
    <col min="1" max="1" width="15.83203125" style="88"/>
    <col min="2" max="2" width="15.83203125" style="103"/>
    <col min="3" max="3" width="15.83203125" style="88"/>
    <col min="4" max="4" width="15.83203125" style="104"/>
    <col min="5" max="7" width="15.83203125" style="88"/>
    <col min="8" max="8" width="5.83203125" style="88" customWidth="1"/>
    <col min="9" max="12" width="15.83203125" style="88"/>
    <col min="13" max="14" width="0" style="88" hidden="1" customWidth="1"/>
    <col min="15" max="16" width="15.83203125" style="88"/>
    <col min="17" max="18" width="0" style="88" hidden="1" customWidth="1"/>
    <col min="19" max="20" width="15.83203125" style="88"/>
    <col min="21" max="22" width="0" style="88" hidden="1" customWidth="1"/>
    <col min="23" max="24" width="15.83203125" style="88"/>
    <col min="25" max="26" width="0" style="88" hidden="1" customWidth="1"/>
    <col min="27" max="28" width="15.83203125" style="88"/>
    <col min="29" max="30" width="0" style="88" hidden="1" customWidth="1"/>
    <col min="31" max="32" width="15.83203125" style="88"/>
    <col min="33" max="33" width="0" style="88" hidden="1" customWidth="1"/>
    <col min="34" max="34" width="45.83203125" style="88" customWidth="1"/>
    <col min="35" max="16384" width="15.83203125" style="88"/>
  </cols>
  <sheetData>
    <row r="1" spans="1:34" ht="30" customHeight="1" thickBot="1" x14ac:dyDescent="0.3">
      <c r="A1" s="182" t="s">
        <v>149</v>
      </c>
      <c r="B1" s="183"/>
      <c r="C1" s="183"/>
      <c r="D1" s="183"/>
      <c r="E1" s="183"/>
      <c r="F1" s="183"/>
      <c r="G1" s="184"/>
      <c r="H1" s="33"/>
      <c r="I1" s="176" t="s">
        <v>169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4" ht="18" thickBot="1" x14ac:dyDescent="0.3">
      <c r="A2" s="164" t="s">
        <v>189</v>
      </c>
      <c r="B2" s="164"/>
      <c r="C2" s="164" t="s">
        <v>184</v>
      </c>
      <c r="D2" s="164"/>
      <c r="E2" s="164" t="s">
        <v>185</v>
      </c>
      <c r="F2" s="164"/>
      <c r="G2" s="3"/>
      <c r="H2" s="33"/>
      <c r="I2" s="186" t="s">
        <v>190</v>
      </c>
      <c r="J2" s="186"/>
      <c r="K2" s="185" t="s">
        <v>184</v>
      </c>
      <c r="L2" s="185"/>
      <c r="M2" s="185" t="s">
        <v>185</v>
      </c>
      <c r="N2" s="185"/>
      <c r="O2" s="185"/>
      <c r="P2" s="185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ht="18" thickBot="1" x14ac:dyDescent="0.3">
      <c r="A3" s="46" t="s">
        <v>142</v>
      </c>
      <c r="B3" s="8" t="s">
        <v>166</v>
      </c>
      <c r="C3" s="8" t="s">
        <v>52</v>
      </c>
      <c r="D3" s="8" t="s">
        <v>204</v>
      </c>
      <c r="E3" s="8" t="s">
        <v>175</v>
      </c>
      <c r="F3" s="8" t="s">
        <v>205</v>
      </c>
      <c r="G3" s="47" t="s">
        <v>74</v>
      </c>
      <c r="I3" s="49" t="s">
        <v>33</v>
      </c>
      <c r="J3" s="19" t="s">
        <v>166</v>
      </c>
      <c r="K3" s="19" t="s">
        <v>52</v>
      </c>
      <c r="L3" s="19" t="s">
        <v>155</v>
      </c>
      <c r="M3" s="19"/>
      <c r="N3" s="19"/>
      <c r="O3" s="19" t="s">
        <v>206</v>
      </c>
      <c r="P3" s="19" t="s">
        <v>170</v>
      </c>
      <c r="Q3" s="19"/>
      <c r="R3" s="19"/>
      <c r="S3" s="19" t="s">
        <v>207</v>
      </c>
      <c r="T3" s="19" t="s">
        <v>170</v>
      </c>
      <c r="U3" s="19"/>
      <c r="V3" s="19"/>
      <c r="W3" s="19" t="s">
        <v>208</v>
      </c>
      <c r="X3" s="19" t="s">
        <v>170</v>
      </c>
      <c r="Y3" s="19"/>
      <c r="Z3" s="19"/>
      <c r="AA3" s="19" t="s">
        <v>209</v>
      </c>
      <c r="AB3" s="19" t="s">
        <v>170</v>
      </c>
      <c r="AC3" s="19"/>
      <c r="AD3" s="19"/>
      <c r="AE3" s="19" t="s">
        <v>210</v>
      </c>
      <c r="AF3" s="19" t="s">
        <v>170</v>
      </c>
      <c r="AG3" s="89"/>
      <c r="AH3" s="50" t="s">
        <v>36</v>
      </c>
    </row>
    <row r="4" spans="1:34" ht="18" thickBot="1" x14ac:dyDescent="0.3">
      <c r="A4" s="79">
        <v>2</v>
      </c>
      <c r="B4" s="80" t="s">
        <v>76</v>
      </c>
      <c r="C4" s="81" t="s">
        <v>77</v>
      </c>
      <c r="D4" s="82">
        <f>AVERAGE(L4,L7)</f>
        <v>101.93474962063733</v>
      </c>
      <c r="E4" s="81">
        <f>C37</f>
        <v>102.92</v>
      </c>
      <c r="F4" s="82" t="s">
        <v>107</v>
      </c>
      <c r="G4" s="83" t="s">
        <v>105</v>
      </c>
      <c r="I4" s="90">
        <v>2</v>
      </c>
      <c r="J4" s="29" t="s">
        <v>76</v>
      </c>
      <c r="K4" s="23" t="s">
        <v>77</v>
      </c>
      <c r="L4" s="22">
        <f>P4*0.5+T4*0.125+X4*0.125+AB4*0.125+AF4*0.125</f>
        <v>101.78760288775464</v>
      </c>
      <c r="M4" s="91">
        <v>60</v>
      </c>
      <c r="N4" s="91">
        <v>5.431</v>
      </c>
      <c r="O4" s="92">
        <f>M4+N4</f>
        <v>65.430999999999997</v>
      </c>
      <c r="P4" s="93">
        <f>O4*AG4</f>
        <v>100.29122790883034</v>
      </c>
      <c r="Q4" s="91">
        <v>60</v>
      </c>
      <c r="R4" s="94">
        <v>8.16</v>
      </c>
      <c r="S4" s="95">
        <f>Q4+R4</f>
        <v>68.16</v>
      </c>
      <c r="T4" s="22">
        <f>S4*AG4</f>
        <v>104.47418034671449</v>
      </c>
      <c r="U4" s="91">
        <v>60</v>
      </c>
      <c r="V4" s="94">
        <v>8.3290000000000006</v>
      </c>
      <c r="W4" s="95">
        <f>U4+V4</f>
        <v>68.329000000000008</v>
      </c>
      <c r="X4" s="22">
        <f>W4*AG4</f>
        <v>104.73321990772675</v>
      </c>
      <c r="Y4" s="91">
        <v>60</v>
      </c>
      <c r="Z4" s="94">
        <v>6.4450000000000003</v>
      </c>
      <c r="AA4" s="95">
        <f>Y4+Z4</f>
        <v>66.444999999999993</v>
      </c>
      <c r="AB4" s="93">
        <f>AA4*AG4</f>
        <v>101.84546527490382</v>
      </c>
      <c r="AC4" s="91">
        <v>60</v>
      </c>
      <c r="AD4" s="94">
        <v>6.6</v>
      </c>
      <c r="AE4" s="92">
        <f>AC4+AD4</f>
        <v>66.599999999999994</v>
      </c>
      <c r="AF4" s="93">
        <f>AE4*AG4</f>
        <v>102.08304593737067</v>
      </c>
      <c r="AG4" s="96">
        <f>D42</f>
        <v>1.5327784675280882</v>
      </c>
      <c r="AH4" s="52"/>
    </row>
    <row r="5" spans="1:34" ht="18" thickBot="1" x14ac:dyDescent="0.3">
      <c r="A5" s="79">
        <v>3</v>
      </c>
      <c r="B5" s="80" t="s">
        <v>76</v>
      </c>
      <c r="C5" s="81" t="s">
        <v>78</v>
      </c>
      <c r="D5" s="82">
        <f>AVERAGE(L4,L7)</f>
        <v>101.93474962063733</v>
      </c>
      <c r="E5" s="81">
        <f>C37</f>
        <v>102.92</v>
      </c>
      <c r="F5" s="82" t="s">
        <v>104</v>
      </c>
      <c r="G5" s="83" t="s">
        <v>105</v>
      </c>
      <c r="I5" s="90">
        <v>3</v>
      </c>
      <c r="J5" s="29" t="s">
        <v>76</v>
      </c>
      <c r="K5" s="23" t="s">
        <v>78</v>
      </c>
      <c r="L5" s="22">
        <f t="shared" ref="L5:L22" si="0">P5*0.5+T5*0.125+X5*0.125+AB5*0.125+AF5*0.125</f>
        <v>104.01607118223204</v>
      </c>
      <c r="M5" s="91">
        <v>60</v>
      </c>
      <c r="N5" s="91">
        <v>8.2940000000000005</v>
      </c>
      <c r="O5" s="92">
        <f t="shared" ref="O5:O22" si="1">M5+N5</f>
        <v>68.293999999999997</v>
      </c>
      <c r="P5" s="93">
        <f t="shared" ref="P5:P22" si="2">O5*AG5</f>
        <v>104.67957266136325</v>
      </c>
      <c r="Q5" s="91">
        <v>60</v>
      </c>
      <c r="R5" s="94">
        <v>8.2769999999999992</v>
      </c>
      <c r="S5" s="95">
        <f t="shared" ref="S5:S22" si="3">Q5+R5</f>
        <v>68.277000000000001</v>
      </c>
      <c r="T5" s="22">
        <f t="shared" ref="T5:T19" si="4">S5*AG5</f>
        <v>104.65351542741529</v>
      </c>
      <c r="U5" s="91">
        <v>60</v>
      </c>
      <c r="V5" s="94">
        <v>8.391</v>
      </c>
      <c r="W5" s="95">
        <f t="shared" ref="W5:W22" si="5">U5+V5</f>
        <v>68.391000000000005</v>
      </c>
      <c r="X5" s="22">
        <f t="shared" ref="X5:X22" si="6">W5*AG5</f>
        <v>104.82825217271349</v>
      </c>
      <c r="Y5" s="91">
        <v>60</v>
      </c>
      <c r="Z5" s="94">
        <v>6.4450000000000003</v>
      </c>
      <c r="AA5" s="97">
        <f t="shared" ref="AA5:AA22" si="7">Y5+Z5</f>
        <v>66.444999999999993</v>
      </c>
      <c r="AB5" s="98">
        <f t="shared" ref="AB5:AB20" si="8">AA5*AG5</f>
        <v>101.84546527490382</v>
      </c>
      <c r="AC5" s="99">
        <v>60</v>
      </c>
      <c r="AD5" s="100">
        <v>6.6</v>
      </c>
      <c r="AE5" s="101">
        <f t="shared" ref="AE5:AE22" si="9">AC5+AD5</f>
        <v>66.599999999999994</v>
      </c>
      <c r="AF5" s="98">
        <f t="shared" ref="AF5:AF20" si="10">AE5*AG5</f>
        <v>102.08304593737067</v>
      </c>
      <c r="AG5" s="96">
        <f>D42</f>
        <v>1.5327784675280882</v>
      </c>
      <c r="AH5" s="52" t="s">
        <v>172</v>
      </c>
    </row>
    <row r="6" spans="1:34" ht="18" thickBot="1" x14ac:dyDescent="0.3">
      <c r="A6" s="79">
        <v>4</v>
      </c>
      <c r="B6" s="80" t="s">
        <v>76</v>
      </c>
      <c r="C6" s="81" t="s">
        <v>79</v>
      </c>
      <c r="D6" s="82">
        <f>AVERAGE(L4,L7)</f>
        <v>101.93474962063733</v>
      </c>
      <c r="E6" s="81">
        <f>C37</f>
        <v>102.92</v>
      </c>
      <c r="F6" s="82" t="s">
        <v>104</v>
      </c>
      <c r="G6" s="83" t="s">
        <v>105</v>
      </c>
      <c r="I6" s="90">
        <v>4</v>
      </c>
      <c r="J6" s="29" t="s">
        <v>76</v>
      </c>
      <c r="K6" s="23" t="s">
        <v>79</v>
      </c>
      <c r="L6" s="22">
        <f t="shared" si="0"/>
        <v>102.44669762879172</v>
      </c>
      <c r="M6" s="91">
        <v>60</v>
      </c>
      <c r="N6" s="91">
        <v>5.7060000000000004</v>
      </c>
      <c r="O6" s="92">
        <f t="shared" si="1"/>
        <v>65.706000000000003</v>
      </c>
      <c r="P6" s="93">
        <f t="shared" si="2"/>
        <v>100.71274198740056</v>
      </c>
      <c r="Q6" s="91">
        <v>60</v>
      </c>
      <c r="R6" s="94">
        <v>8.52</v>
      </c>
      <c r="S6" s="95">
        <f t="shared" si="3"/>
        <v>68.52</v>
      </c>
      <c r="T6" s="22">
        <f t="shared" si="4"/>
        <v>105.02598059502459</v>
      </c>
      <c r="U6" s="91">
        <v>60</v>
      </c>
      <c r="V6" s="94">
        <v>9.2360000000000007</v>
      </c>
      <c r="W6" s="95">
        <f t="shared" si="5"/>
        <v>69.236000000000004</v>
      </c>
      <c r="X6" s="22">
        <f t="shared" si="6"/>
        <v>106.12344997777473</v>
      </c>
      <c r="Y6" s="91">
        <v>60</v>
      </c>
      <c r="Z6" s="94">
        <v>6.8639999999999999</v>
      </c>
      <c r="AA6" s="95">
        <f t="shared" si="7"/>
        <v>66.864000000000004</v>
      </c>
      <c r="AB6" s="93">
        <f t="shared" si="8"/>
        <v>102.4876994527981</v>
      </c>
      <c r="AC6" s="91">
        <v>60</v>
      </c>
      <c r="AD6" s="94">
        <v>7.2539999999999996</v>
      </c>
      <c r="AE6" s="92">
        <f t="shared" si="9"/>
        <v>67.254000000000005</v>
      </c>
      <c r="AF6" s="93">
        <f t="shared" si="10"/>
        <v>103.08548305513405</v>
      </c>
      <c r="AG6" s="96">
        <f>D42</f>
        <v>1.5327784675280882</v>
      </c>
      <c r="AH6" s="102"/>
    </row>
    <row r="7" spans="1:34" ht="18" thickBot="1" x14ac:dyDescent="0.3">
      <c r="A7" s="79">
        <v>54</v>
      </c>
      <c r="B7" s="80" t="s">
        <v>76</v>
      </c>
      <c r="C7" s="81" t="s">
        <v>80</v>
      </c>
      <c r="D7" s="82">
        <f>AVERAGE(L4,L7)</f>
        <v>101.93474962063733</v>
      </c>
      <c r="E7" s="81">
        <f>C37</f>
        <v>102.92</v>
      </c>
      <c r="F7" s="82" t="s">
        <v>104</v>
      </c>
      <c r="G7" s="83" t="s">
        <v>105</v>
      </c>
      <c r="I7" s="90">
        <v>54</v>
      </c>
      <c r="J7" s="29" t="s">
        <v>76</v>
      </c>
      <c r="K7" s="23" t="s">
        <v>80</v>
      </c>
      <c r="L7" s="22">
        <f t="shared" si="0"/>
        <v>102.08189635352002</v>
      </c>
      <c r="M7" s="91">
        <v>60</v>
      </c>
      <c r="N7" s="91">
        <v>5.7050000000000001</v>
      </c>
      <c r="O7" s="92">
        <f t="shared" si="1"/>
        <v>65.704999999999998</v>
      </c>
      <c r="P7" s="93">
        <f t="shared" si="2"/>
        <v>100.71120920893303</v>
      </c>
      <c r="Q7" s="91">
        <v>60</v>
      </c>
      <c r="R7" s="94">
        <v>8.35</v>
      </c>
      <c r="S7" s="95">
        <f t="shared" si="3"/>
        <v>68.349999999999994</v>
      </c>
      <c r="T7" s="22">
        <f t="shared" si="4"/>
        <v>104.76540825554483</v>
      </c>
      <c r="U7" s="91">
        <v>60</v>
      </c>
      <c r="V7" s="94">
        <v>8.4079999999999995</v>
      </c>
      <c r="W7" s="95">
        <f t="shared" si="5"/>
        <v>68.408000000000001</v>
      </c>
      <c r="X7" s="22">
        <f t="shared" si="6"/>
        <v>104.85430940666146</v>
      </c>
      <c r="Y7" s="91">
        <v>60</v>
      </c>
      <c r="Z7" s="94">
        <v>6.5170000000000003</v>
      </c>
      <c r="AA7" s="95">
        <f t="shared" si="7"/>
        <v>66.516999999999996</v>
      </c>
      <c r="AB7" s="93">
        <f t="shared" si="8"/>
        <v>101.95582532456584</v>
      </c>
      <c r="AC7" s="91">
        <v>60</v>
      </c>
      <c r="AD7" s="94">
        <v>6.6989999999999998</v>
      </c>
      <c r="AE7" s="92">
        <f t="shared" si="9"/>
        <v>66.698999999999998</v>
      </c>
      <c r="AF7" s="93">
        <f t="shared" si="10"/>
        <v>102.23479100565595</v>
      </c>
      <c r="AG7" s="96">
        <f>D42</f>
        <v>1.5327784675280882</v>
      </c>
      <c r="AH7" s="52"/>
    </row>
    <row r="8" spans="1:34" ht="18" thickBot="1" x14ac:dyDescent="0.3">
      <c r="A8" s="44">
        <v>44</v>
      </c>
      <c r="B8" s="3" t="s">
        <v>81</v>
      </c>
      <c r="C8" s="5" t="s">
        <v>103</v>
      </c>
      <c r="D8" s="6">
        <f>AVERAGE(L10,L9)</f>
        <v>102.81877960178416</v>
      </c>
      <c r="E8" s="5">
        <f>C37</f>
        <v>102.92</v>
      </c>
      <c r="F8" s="6" t="s">
        <v>104</v>
      </c>
      <c r="G8" s="45" t="s">
        <v>106</v>
      </c>
      <c r="I8" s="90">
        <v>44</v>
      </c>
      <c r="J8" s="29" t="s">
        <v>81</v>
      </c>
      <c r="K8" s="23" t="s">
        <v>103</v>
      </c>
      <c r="L8" s="22">
        <f t="shared" si="0"/>
        <v>103.77868211707363</v>
      </c>
      <c r="M8" s="91">
        <v>60</v>
      </c>
      <c r="N8" s="91">
        <v>6.7290000000000001</v>
      </c>
      <c r="O8" s="92">
        <f t="shared" si="1"/>
        <v>66.728999999999999</v>
      </c>
      <c r="P8" s="93">
        <f t="shared" si="2"/>
        <v>102.2807743596818</v>
      </c>
      <c r="Q8" s="91">
        <v>60</v>
      </c>
      <c r="R8" s="94">
        <v>8.2140000000000004</v>
      </c>
      <c r="S8" s="95">
        <f t="shared" si="3"/>
        <v>68.213999999999999</v>
      </c>
      <c r="T8" s="22">
        <f t="shared" si="4"/>
        <v>104.55695038396101</v>
      </c>
      <c r="U8" s="91">
        <v>60</v>
      </c>
      <c r="V8" s="94">
        <v>8.4260000000000002</v>
      </c>
      <c r="W8" s="95">
        <f t="shared" si="5"/>
        <v>68.426000000000002</v>
      </c>
      <c r="X8" s="22">
        <f t="shared" si="6"/>
        <v>104.88189941907697</v>
      </c>
      <c r="Y8" s="91">
        <v>60</v>
      </c>
      <c r="Z8" s="94">
        <v>8.94</v>
      </c>
      <c r="AA8" s="95">
        <f t="shared" si="7"/>
        <v>68.94</v>
      </c>
      <c r="AB8" s="93">
        <f t="shared" si="8"/>
        <v>105.66974755138639</v>
      </c>
      <c r="AC8" s="91">
        <v>60</v>
      </c>
      <c r="AD8" s="94">
        <v>9.1539999999999999</v>
      </c>
      <c r="AE8" s="92">
        <f t="shared" si="9"/>
        <v>69.153999999999996</v>
      </c>
      <c r="AF8" s="93">
        <f t="shared" si="10"/>
        <v>105.99776214343741</v>
      </c>
      <c r="AG8" s="96">
        <f>D42</f>
        <v>1.5327784675280882</v>
      </c>
      <c r="AH8" s="52"/>
    </row>
    <row r="9" spans="1:34" ht="18" thickBot="1" x14ac:dyDescent="0.3">
      <c r="A9" s="44">
        <v>55</v>
      </c>
      <c r="B9" s="3" t="s">
        <v>82</v>
      </c>
      <c r="C9" s="5" t="s">
        <v>102</v>
      </c>
      <c r="D9" s="6">
        <f>AVERAGE(L10,L9)</f>
        <v>102.81877960178416</v>
      </c>
      <c r="E9" s="5">
        <f>C37</f>
        <v>102.92</v>
      </c>
      <c r="F9" s="6" t="s">
        <v>104</v>
      </c>
      <c r="G9" s="45" t="s">
        <v>106</v>
      </c>
      <c r="H9" s="103"/>
      <c r="I9" s="90">
        <v>55</v>
      </c>
      <c r="J9" s="29" t="s">
        <v>81</v>
      </c>
      <c r="K9" s="23" t="s">
        <v>102</v>
      </c>
      <c r="L9" s="22">
        <f t="shared" si="0"/>
        <v>103.30294600021459</v>
      </c>
      <c r="M9" s="91">
        <v>60</v>
      </c>
      <c r="N9" s="91">
        <v>6.9329999999999998</v>
      </c>
      <c r="O9" s="92">
        <f t="shared" si="1"/>
        <v>66.932999999999993</v>
      </c>
      <c r="P9" s="93">
        <f t="shared" si="2"/>
        <v>102.59346116705751</v>
      </c>
      <c r="Q9" s="91">
        <v>60</v>
      </c>
      <c r="R9" s="94">
        <v>8.0239999999999991</v>
      </c>
      <c r="S9" s="95">
        <f t="shared" si="3"/>
        <v>68.024000000000001</v>
      </c>
      <c r="T9" s="22">
        <f t="shared" si="4"/>
        <v>104.26572247513067</v>
      </c>
      <c r="U9" s="91">
        <v>60</v>
      </c>
      <c r="V9" s="94">
        <v>8.2539999999999996</v>
      </c>
      <c r="W9" s="95">
        <f t="shared" si="5"/>
        <v>68.254000000000005</v>
      </c>
      <c r="X9" s="22">
        <f t="shared" si="6"/>
        <v>104.61826152266214</v>
      </c>
      <c r="Y9" s="91">
        <v>60</v>
      </c>
      <c r="Z9" s="94">
        <v>7.1520000000000001</v>
      </c>
      <c r="AA9" s="95">
        <f t="shared" si="7"/>
        <v>67.152000000000001</v>
      </c>
      <c r="AB9" s="93">
        <f t="shared" si="8"/>
        <v>102.92913965144618</v>
      </c>
      <c r="AC9" s="91">
        <v>60</v>
      </c>
      <c r="AD9" s="94">
        <v>8.0050000000000008</v>
      </c>
      <c r="AE9" s="92">
        <f t="shared" si="9"/>
        <v>68.004999999999995</v>
      </c>
      <c r="AF9" s="93">
        <f t="shared" si="10"/>
        <v>104.23659968424764</v>
      </c>
      <c r="AG9" s="96">
        <f>D42</f>
        <v>1.5327784675280882</v>
      </c>
      <c r="AH9" s="52"/>
    </row>
    <row r="10" spans="1:34" ht="18" thickBot="1" x14ac:dyDescent="0.3">
      <c r="A10" s="44">
        <v>66</v>
      </c>
      <c r="B10" s="3" t="s">
        <v>83</v>
      </c>
      <c r="C10" s="5" t="s">
        <v>101</v>
      </c>
      <c r="D10" s="6">
        <f>AVERAGE(L10,L9)</f>
        <v>102.81877960178416</v>
      </c>
      <c r="E10" s="5">
        <f>C37</f>
        <v>102.92</v>
      </c>
      <c r="F10" s="6" t="s">
        <v>104</v>
      </c>
      <c r="G10" s="45" t="s">
        <v>106</v>
      </c>
      <c r="H10" s="103"/>
      <c r="I10" s="90">
        <v>66</v>
      </c>
      <c r="J10" s="29" t="s">
        <v>81</v>
      </c>
      <c r="K10" s="23" t="s">
        <v>101</v>
      </c>
      <c r="L10" s="22">
        <f t="shared" si="0"/>
        <v>102.33461320335373</v>
      </c>
      <c r="M10" s="91">
        <v>60</v>
      </c>
      <c r="N10" s="91">
        <v>5.8769999999999998</v>
      </c>
      <c r="O10" s="92">
        <f t="shared" si="1"/>
        <v>65.876999999999995</v>
      </c>
      <c r="P10" s="93">
        <f t="shared" si="2"/>
        <v>100.97484710534786</v>
      </c>
      <c r="Q10" s="91">
        <v>60</v>
      </c>
      <c r="R10" s="94">
        <v>7.9809999999999999</v>
      </c>
      <c r="S10" s="95">
        <f t="shared" si="3"/>
        <v>67.980999999999995</v>
      </c>
      <c r="T10" s="22">
        <f t="shared" si="4"/>
        <v>104.19981300102695</v>
      </c>
      <c r="U10" s="91">
        <v>60</v>
      </c>
      <c r="V10" s="94">
        <v>8.0489999999999995</v>
      </c>
      <c r="W10" s="95">
        <f t="shared" si="5"/>
        <v>68.049000000000007</v>
      </c>
      <c r="X10" s="22">
        <f t="shared" si="6"/>
        <v>104.30404193681889</v>
      </c>
      <c r="Y10" s="91">
        <v>60</v>
      </c>
      <c r="Z10" s="94">
        <v>7.2809999999999997</v>
      </c>
      <c r="AA10" s="95">
        <f t="shared" si="7"/>
        <v>67.281000000000006</v>
      </c>
      <c r="AB10" s="93">
        <f t="shared" si="8"/>
        <v>103.12686807375731</v>
      </c>
      <c r="AC10" s="91">
        <v>60</v>
      </c>
      <c r="AD10" s="94">
        <v>7.2939999999999996</v>
      </c>
      <c r="AE10" s="92">
        <f t="shared" si="9"/>
        <v>67.293999999999997</v>
      </c>
      <c r="AF10" s="93">
        <f t="shared" si="10"/>
        <v>103.14679419383516</v>
      </c>
      <c r="AG10" s="96">
        <f>D42</f>
        <v>1.5327784675280882</v>
      </c>
      <c r="AH10" s="52"/>
    </row>
    <row r="11" spans="1:34" ht="18" thickBot="1" x14ac:dyDescent="0.3">
      <c r="A11" s="44">
        <v>88</v>
      </c>
      <c r="B11" s="3" t="s">
        <v>81</v>
      </c>
      <c r="C11" s="5" t="s">
        <v>75</v>
      </c>
      <c r="D11" s="6">
        <f>AVERAGE(L10,L9)</f>
        <v>102.81877960178416</v>
      </c>
      <c r="E11" s="5">
        <f>C37</f>
        <v>102.92</v>
      </c>
      <c r="F11" s="6" t="s">
        <v>104</v>
      </c>
      <c r="G11" s="45" t="s">
        <v>106</v>
      </c>
      <c r="I11" s="90">
        <v>88</v>
      </c>
      <c r="J11" s="29" t="s">
        <v>81</v>
      </c>
      <c r="K11" s="23" t="s">
        <v>75</v>
      </c>
      <c r="L11" s="22">
        <f t="shared" si="0"/>
        <v>104.9834459925507</v>
      </c>
      <c r="M11" s="91">
        <v>60</v>
      </c>
      <c r="N11" s="91">
        <v>5.2409999999999997</v>
      </c>
      <c r="O11" s="92">
        <f t="shared" si="1"/>
        <v>65.241</v>
      </c>
      <c r="P11" s="93">
        <f t="shared" si="2"/>
        <v>100</v>
      </c>
      <c r="Q11" s="91">
        <v>60</v>
      </c>
      <c r="R11" s="94">
        <v>7.6310000000000002</v>
      </c>
      <c r="S11" s="95">
        <f t="shared" si="3"/>
        <v>67.631</v>
      </c>
      <c r="T11" s="22">
        <f t="shared" si="4"/>
        <v>103.66334053739213</v>
      </c>
      <c r="U11" s="91">
        <v>60</v>
      </c>
      <c r="V11" s="94">
        <v>7.9829999999999997</v>
      </c>
      <c r="W11" s="95">
        <f t="shared" si="5"/>
        <v>67.983000000000004</v>
      </c>
      <c r="X11" s="22">
        <f t="shared" si="6"/>
        <v>104.20287855796202</v>
      </c>
      <c r="Y11" s="91">
        <v>60</v>
      </c>
      <c r="Z11" s="94">
        <v>15.208</v>
      </c>
      <c r="AA11" s="95">
        <f t="shared" si="7"/>
        <v>75.207999999999998</v>
      </c>
      <c r="AB11" s="93">
        <f t="shared" si="8"/>
        <v>115.27720298585245</v>
      </c>
      <c r="AC11" s="91">
        <v>60</v>
      </c>
      <c r="AD11" s="94">
        <v>16.152000000000001</v>
      </c>
      <c r="AE11" s="92">
        <f t="shared" si="9"/>
        <v>76.152000000000001</v>
      </c>
      <c r="AF11" s="93">
        <f t="shared" si="10"/>
        <v>116.72414585919897</v>
      </c>
      <c r="AG11" s="96">
        <f>D42</f>
        <v>1.5327784675280882</v>
      </c>
      <c r="AH11" s="52"/>
    </row>
    <row r="12" spans="1:34" ht="18" thickBot="1" x14ac:dyDescent="0.3">
      <c r="A12" s="44">
        <v>1</v>
      </c>
      <c r="B12" s="3" t="s">
        <v>84</v>
      </c>
      <c r="C12" s="5" t="s">
        <v>100</v>
      </c>
      <c r="D12" s="6">
        <f>AVERAGE(L15,L12)</f>
        <v>103.3029460002146</v>
      </c>
      <c r="E12" s="5">
        <f>C37</f>
        <v>102.92</v>
      </c>
      <c r="F12" s="6" t="s">
        <v>104</v>
      </c>
      <c r="G12" s="45" t="s">
        <v>106</v>
      </c>
      <c r="H12" s="103"/>
      <c r="I12" s="90">
        <v>1</v>
      </c>
      <c r="J12" s="29" t="s">
        <v>84</v>
      </c>
      <c r="K12" s="23" t="s">
        <v>100</v>
      </c>
      <c r="L12" s="22">
        <f t="shared" si="0"/>
        <v>103.69265492558361</v>
      </c>
      <c r="M12" s="91">
        <v>60</v>
      </c>
      <c r="N12" s="91">
        <v>6.8239999999999998</v>
      </c>
      <c r="O12" s="92">
        <f t="shared" si="1"/>
        <v>66.823999999999998</v>
      </c>
      <c r="P12" s="93">
        <f t="shared" si="2"/>
        <v>102.42638831409697</v>
      </c>
      <c r="Q12" s="91">
        <v>60</v>
      </c>
      <c r="R12" s="94">
        <v>7.93</v>
      </c>
      <c r="S12" s="95">
        <f t="shared" si="3"/>
        <v>67.930000000000007</v>
      </c>
      <c r="T12" s="22">
        <f t="shared" si="4"/>
        <v>104.12164129918304</v>
      </c>
      <c r="U12" s="91">
        <v>60</v>
      </c>
      <c r="V12" s="94">
        <v>8.0660000000000007</v>
      </c>
      <c r="W12" s="95">
        <f t="shared" si="5"/>
        <v>68.066000000000003</v>
      </c>
      <c r="X12" s="22">
        <f t="shared" si="6"/>
        <v>104.33009917076686</v>
      </c>
      <c r="Y12" s="91">
        <v>60</v>
      </c>
      <c r="Z12" s="94">
        <v>8.7059999999999995</v>
      </c>
      <c r="AA12" s="95">
        <f t="shared" si="7"/>
        <v>68.706000000000003</v>
      </c>
      <c r="AB12" s="93">
        <f t="shared" si="8"/>
        <v>105.31107738998483</v>
      </c>
      <c r="AC12" s="91">
        <v>60</v>
      </c>
      <c r="AD12" s="94">
        <v>9.2029999999999994</v>
      </c>
      <c r="AE12" s="92">
        <f t="shared" si="9"/>
        <v>69.203000000000003</v>
      </c>
      <c r="AF12" s="93">
        <f t="shared" si="10"/>
        <v>106.0728682883463</v>
      </c>
      <c r="AG12" s="96">
        <f>D42</f>
        <v>1.5327784675280882</v>
      </c>
      <c r="AH12" s="102"/>
    </row>
    <row r="13" spans="1:34" ht="18" thickBot="1" x14ac:dyDescent="0.3">
      <c r="A13" s="44">
        <v>8</v>
      </c>
      <c r="B13" s="3" t="s">
        <v>85</v>
      </c>
      <c r="C13" s="5" t="s">
        <v>99</v>
      </c>
      <c r="D13" s="6">
        <f>AVERAGE(L15,L12)</f>
        <v>103.3029460002146</v>
      </c>
      <c r="E13" s="5">
        <f>C37</f>
        <v>102.92</v>
      </c>
      <c r="F13" s="6" t="s">
        <v>104</v>
      </c>
      <c r="G13" s="45" t="s">
        <v>106</v>
      </c>
      <c r="I13" s="90">
        <v>8</v>
      </c>
      <c r="J13" s="29" t="s">
        <v>84</v>
      </c>
      <c r="K13" s="23" t="s">
        <v>99</v>
      </c>
      <c r="L13" s="22">
        <f t="shared" si="0"/>
        <v>104.09596725985193</v>
      </c>
      <c r="M13" s="91">
        <v>60</v>
      </c>
      <c r="N13" s="91">
        <v>7.3079999999999998</v>
      </c>
      <c r="O13" s="92">
        <f t="shared" si="1"/>
        <v>67.307999999999993</v>
      </c>
      <c r="P13" s="93">
        <f t="shared" si="2"/>
        <v>103.16825309238055</v>
      </c>
      <c r="Q13" s="91">
        <v>60</v>
      </c>
      <c r="R13" s="94">
        <v>8.26</v>
      </c>
      <c r="S13" s="95">
        <f t="shared" si="3"/>
        <v>68.260000000000005</v>
      </c>
      <c r="T13" s="22">
        <f t="shared" si="4"/>
        <v>104.62745819346731</v>
      </c>
      <c r="U13" s="91">
        <v>60</v>
      </c>
      <c r="V13" s="94">
        <v>8.3930000000000007</v>
      </c>
      <c r="W13" s="95">
        <f t="shared" si="5"/>
        <v>68.393000000000001</v>
      </c>
      <c r="X13" s="22">
        <f t="shared" si="6"/>
        <v>104.83131772964853</v>
      </c>
      <c r="Y13" s="91">
        <v>60</v>
      </c>
      <c r="Z13" s="94">
        <v>8.4640000000000004</v>
      </c>
      <c r="AA13" s="95">
        <f t="shared" si="7"/>
        <v>68.463999999999999</v>
      </c>
      <c r="AB13" s="93">
        <f t="shared" si="8"/>
        <v>104.94014500084303</v>
      </c>
      <c r="AC13" s="91">
        <v>60</v>
      </c>
      <c r="AD13" s="94">
        <v>8.9570000000000007</v>
      </c>
      <c r="AE13" s="92">
        <f t="shared" si="9"/>
        <v>68.956999999999994</v>
      </c>
      <c r="AF13" s="93">
        <f t="shared" si="10"/>
        <v>105.69580478533437</v>
      </c>
      <c r="AG13" s="96">
        <f>D42</f>
        <v>1.5327784675280882</v>
      </c>
      <c r="AH13" s="102"/>
    </row>
    <row r="14" spans="1:34" ht="18" thickBot="1" x14ac:dyDescent="0.3">
      <c r="A14" s="44">
        <v>7</v>
      </c>
      <c r="B14" s="3" t="s">
        <v>84</v>
      </c>
      <c r="C14" s="5" t="s">
        <v>98</v>
      </c>
      <c r="D14" s="6">
        <f>AVERAGE(L15,L12)</f>
        <v>103.3029460002146</v>
      </c>
      <c r="E14" s="5">
        <f>C37</f>
        <v>102.92</v>
      </c>
      <c r="F14" s="6" t="s">
        <v>104</v>
      </c>
      <c r="G14" s="45" t="s">
        <v>106</v>
      </c>
      <c r="I14" s="90">
        <v>7</v>
      </c>
      <c r="J14" s="29" t="s">
        <v>84</v>
      </c>
      <c r="K14" s="23" t="s">
        <v>98</v>
      </c>
      <c r="L14" s="22">
        <f t="shared" si="0"/>
        <v>103.80397296178785</v>
      </c>
      <c r="M14" s="91">
        <v>60</v>
      </c>
      <c r="N14" s="91">
        <v>6.8979999999999997</v>
      </c>
      <c r="O14" s="92">
        <f t="shared" si="1"/>
        <v>66.897999999999996</v>
      </c>
      <c r="P14" s="93">
        <f t="shared" si="2"/>
        <v>102.53981392069404</v>
      </c>
      <c r="Q14" s="91">
        <v>60</v>
      </c>
      <c r="R14" s="94">
        <v>8.4960000000000004</v>
      </c>
      <c r="S14" s="95">
        <f t="shared" si="3"/>
        <v>68.495999999999995</v>
      </c>
      <c r="T14" s="22">
        <f t="shared" si="4"/>
        <v>104.98919391180392</v>
      </c>
      <c r="U14" s="91">
        <v>60</v>
      </c>
      <c r="V14" s="94">
        <v>8.5039999999999996</v>
      </c>
      <c r="W14" s="95">
        <f t="shared" si="5"/>
        <v>68.504000000000005</v>
      </c>
      <c r="X14" s="22">
        <f t="shared" si="6"/>
        <v>105.00145613954416</v>
      </c>
      <c r="Y14" s="91">
        <v>60</v>
      </c>
      <c r="Z14" s="94">
        <v>8.3149999999999995</v>
      </c>
      <c r="AA14" s="95">
        <f t="shared" si="7"/>
        <v>68.314999999999998</v>
      </c>
      <c r="AB14" s="93">
        <f t="shared" si="8"/>
        <v>104.71176100918134</v>
      </c>
      <c r="AC14" s="91">
        <v>60</v>
      </c>
      <c r="AD14" s="94">
        <v>8.875</v>
      </c>
      <c r="AE14" s="92">
        <f t="shared" si="9"/>
        <v>68.875</v>
      </c>
      <c r="AF14" s="93">
        <f t="shared" si="10"/>
        <v>105.57011695099708</v>
      </c>
      <c r="AG14" s="96">
        <f>D42</f>
        <v>1.5327784675280882</v>
      </c>
      <c r="AH14" s="52"/>
    </row>
    <row r="15" spans="1:34" ht="18" thickBot="1" x14ac:dyDescent="0.3">
      <c r="A15" s="44">
        <v>9</v>
      </c>
      <c r="B15" s="3" t="s">
        <v>86</v>
      </c>
      <c r="C15" s="5" t="s">
        <v>97</v>
      </c>
      <c r="D15" s="6">
        <f>AVERAGE(L15,L12)</f>
        <v>103.3029460002146</v>
      </c>
      <c r="E15" s="5">
        <f>C37</f>
        <v>102.92</v>
      </c>
      <c r="F15" s="6" t="s">
        <v>104</v>
      </c>
      <c r="G15" s="45" t="s">
        <v>106</v>
      </c>
      <c r="I15" s="90">
        <v>9</v>
      </c>
      <c r="J15" s="29" t="s">
        <v>84</v>
      </c>
      <c r="K15" s="23" t="s">
        <v>97</v>
      </c>
      <c r="L15" s="22">
        <f t="shared" si="0"/>
        <v>102.91323707484558</v>
      </c>
      <c r="M15" s="91">
        <v>60</v>
      </c>
      <c r="N15" s="91">
        <v>5.74</v>
      </c>
      <c r="O15" s="92">
        <f t="shared" si="1"/>
        <v>65.739999999999995</v>
      </c>
      <c r="P15" s="93">
        <f t="shared" si="2"/>
        <v>100.76485645529651</v>
      </c>
      <c r="Q15" s="91">
        <v>60</v>
      </c>
      <c r="R15" s="94">
        <v>8.4540000000000006</v>
      </c>
      <c r="S15" s="95">
        <f t="shared" si="3"/>
        <v>68.454000000000008</v>
      </c>
      <c r="T15" s="22">
        <f t="shared" si="4"/>
        <v>104.92481721616777</v>
      </c>
      <c r="U15" s="91">
        <v>60</v>
      </c>
      <c r="V15" s="94">
        <v>8.8469999999999995</v>
      </c>
      <c r="W15" s="95">
        <f t="shared" si="5"/>
        <v>68.846999999999994</v>
      </c>
      <c r="X15" s="22">
        <f t="shared" si="6"/>
        <v>105.52719915390628</v>
      </c>
      <c r="Y15" s="91">
        <v>60</v>
      </c>
      <c r="Z15" s="94">
        <v>8.1419999999999995</v>
      </c>
      <c r="AA15" s="95">
        <f t="shared" si="7"/>
        <v>68.141999999999996</v>
      </c>
      <c r="AB15" s="93">
        <f t="shared" si="8"/>
        <v>104.44659033429897</v>
      </c>
      <c r="AC15" s="91">
        <v>60</v>
      </c>
      <c r="AD15" s="94">
        <v>8.73</v>
      </c>
      <c r="AE15" s="92">
        <f t="shared" si="9"/>
        <v>68.73</v>
      </c>
      <c r="AF15" s="93">
        <f t="shared" si="10"/>
        <v>105.34786407320551</v>
      </c>
      <c r="AG15" s="96">
        <f>D42</f>
        <v>1.5327784675280882</v>
      </c>
      <c r="AH15" s="52"/>
    </row>
    <row r="16" spans="1:34" ht="18" thickBot="1" x14ac:dyDescent="0.3">
      <c r="A16" s="44">
        <v>98</v>
      </c>
      <c r="B16" s="3" t="s">
        <v>108</v>
      </c>
      <c r="C16" s="5" t="s">
        <v>96</v>
      </c>
      <c r="D16" s="6">
        <f>AVERAGE(L18,L17)</f>
        <v>103.15551187136924</v>
      </c>
      <c r="E16" s="5">
        <f>C37</f>
        <v>102.92</v>
      </c>
      <c r="F16" s="6" t="s">
        <v>104</v>
      </c>
      <c r="G16" s="45" t="s">
        <v>106</v>
      </c>
      <c r="I16" s="90">
        <v>98</v>
      </c>
      <c r="J16" s="29" t="s">
        <v>108</v>
      </c>
      <c r="K16" s="23" t="s">
        <v>96</v>
      </c>
      <c r="L16" s="22">
        <f t="shared" si="0"/>
        <v>104.57381094710381</v>
      </c>
      <c r="M16" s="91">
        <v>60</v>
      </c>
      <c r="N16" s="91">
        <v>7.2309999999999999</v>
      </c>
      <c r="O16" s="92">
        <f t="shared" si="1"/>
        <v>67.230999999999995</v>
      </c>
      <c r="P16" s="93">
        <f t="shared" si="2"/>
        <v>103.05022915038089</v>
      </c>
      <c r="Q16" s="91">
        <v>60</v>
      </c>
      <c r="R16" s="94">
        <v>8.3919999999999995</v>
      </c>
      <c r="S16" s="95">
        <f t="shared" si="3"/>
        <v>68.391999999999996</v>
      </c>
      <c r="T16" s="22">
        <f t="shared" si="4"/>
        <v>104.829784951181</v>
      </c>
      <c r="U16" s="91">
        <v>60</v>
      </c>
      <c r="V16" s="94">
        <v>8.5009999999999994</v>
      </c>
      <c r="W16" s="95">
        <f t="shared" si="5"/>
        <v>68.501000000000005</v>
      </c>
      <c r="X16" s="22">
        <f t="shared" si="6"/>
        <v>104.99685780414158</v>
      </c>
      <c r="Y16" s="91">
        <v>60</v>
      </c>
      <c r="Z16" s="94">
        <v>8.3369999999999997</v>
      </c>
      <c r="AA16" s="95">
        <f t="shared" si="7"/>
        <v>68.337000000000003</v>
      </c>
      <c r="AB16" s="93">
        <f t="shared" si="8"/>
        <v>104.74548213546697</v>
      </c>
      <c r="AC16" s="91">
        <v>60</v>
      </c>
      <c r="AD16" s="94">
        <v>11.646000000000001</v>
      </c>
      <c r="AE16" s="92">
        <f t="shared" si="9"/>
        <v>71.646000000000001</v>
      </c>
      <c r="AF16" s="93">
        <f t="shared" si="10"/>
        <v>109.81744608451741</v>
      </c>
      <c r="AG16" s="96">
        <f>D42</f>
        <v>1.5327784675280882</v>
      </c>
      <c r="AH16" s="52"/>
    </row>
    <row r="17" spans="1:34" ht="18" thickBot="1" x14ac:dyDescent="0.3">
      <c r="A17" s="44">
        <v>99</v>
      </c>
      <c r="B17" s="3" t="s">
        <v>109</v>
      </c>
      <c r="C17" s="5" t="s">
        <v>95</v>
      </c>
      <c r="D17" s="6">
        <f>AVERAGE(L18,L17)</f>
        <v>103.15551187136924</v>
      </c>
      <c r="E17" s="5">
        <f>C37</f>
        <v>102.92</v>
      </c>
      <c r="F17" s="6" t="s">
        <v>104</v>
      </c>
      <c r="G17" s="45" t="s">
        <v>106</v>
      </c>
      <c r="I17" s="90">
        <v>99</v>
      </c>
      <c r="J17" s="29" t="s">
        <v>108</v>
      </c>
      <c r="K17" s="23" t="s">
        <v>95</v>
      </c>
      <c r="L17" s="22">
        <f t="shared" si="0"/>
        <v>103.23876090188686</v>
      </c>
      <c r="M17" s="91">
        <v>60</v>
      </c>
      <c r="N17" s="91">
        <v>6.4909999999999997</v>
      </c>
      <c r="O17" s="92">
        <f t="shared" si="1"/>
        <v>66.491</v>
      </c>
      <c r="P17" s="93">
        <f t="shared" si="2"/>
        <v>101.91597308441011</v>
      </c>
      <c r="Q17" s="91">
        <v>60</v>
      </c>
      <c r="R17" s="94">
        <v>7.7030000000000003</v>
      </c>
      <c r="S17" s="95">
        <f t="shared" si="3"/>
        <v>67.703000000000003</v>
      </c>
      <c r="T17" s="22">
        <f t="shared" si="4"/>
        <v>103.77370058705417</v>
      </c>
      <c r="U17" s="91">
        <v>60</v>
      </c>
      <c r="V17" s="94">
        <v>7.8730000000000002</v>
      </c>
      <c r="W17" s="95">
        <f t="shared" si="5"/>
        <v>67.873000000000005</v>
      </c>
      <c r="X17" s="22">
        <f t="shared" si="6"/>
        <v>104.03427292653394</v>
      </c>
      <c r="Y17" s="91">
        <v>60</v>
      </c>
      <c r="Z17" s="94">
        <v>8.6329999999999991</v>
      </c>
      <c r="AA17" s="95">
        <f t="shared" si="7"/>
        <v>68.632999999999996</v>
      </c>
      <c r="AB17" s="93">
        <f t="shared" si="8"/>
        <v>105.19918456185528</v>
      </c>
      <c r="AC17" s="91">
        <v>60</v>
      </c>
      <c r="AD17" s="94">
        <v>8.6590000000000007</v>
      </c>
      <c r="AE17" s="92">
        <f t="shared" si="9"/>
        <v>68.659000000000006</v>
      </c>
      <c r="AF17" s="93">
        <f t="shared" si="10"/>
        <v>105.23903680201101</v>
      </c>
      <c r="AG17" s="96">
        <f>D42</f>
        <v>1.5327784675280882</v>
      </c>
      <c r="AH17" s="102"/>
    </row>
    <row r="18" spans="1:34" ht="18" thickBot="1" x14ac:dyDescent="0.3">
      <c r="A18" s="44">
        <v>5</v>
      </c>
      <c r="B18" s="3" t="s">
        <v>109</v>
      </c>
      <c r="C18" s="5" t="s">
        <v>94</v>
      </c>
      <c r="D18" s="6">
        <f>AVERAGE(L18,L17)</f>
        <v>103.15551187136924</v>
      </c>
      <c r="E18" s="5">
        <f>C37</f>
        <v>102.92</v>
      </c>
      <c r="F18" s="6" t="s">
        <v>104</v>
      </c>
      <c r="G18" s="45" t="s">
        <v>106</v>
      </c>
      <c r="I18" s="90">
        <v>5</v>
      </c>
      <c r="J18" s="29" t="s">
        <v>108</v>
      </c>
      <c r="K18" s="23" t="s">
        <v>94</v>
      </c>
      <c r="L18" s="22">
        <f t="shared" si="0"/>
        <v>103.07226284085161</v>
      </c>
      <c r="M18" s="91">
        <v>60</v>
      </c>
      <c r="N18" s="91">
        <v>6.3890000000000002</v>
      </c>
      <c r="O18" s="92">
        <f t="shared" si="1"/>
        <v>66.388999999999996</v>
      </c>
      <c r="P18" s="93">
        <f t="shared" si="2"/>
        <v>101.75962968072224</v>
      </c>
      <c r="Q18" s="91">
        <v>60</v>
      </c>
      <c r="R18" s="94">
        <v>7.4139999999999997</v>
      </c>
      <c r="S18" s="95">
        <f t="shared" si="3"/>
        <v>67.414000000000001</v>
      </c>
      <c r="T18" s="22">
        <f t="shared" si="4"/>
        <v>103.33072760993853</v>
      </c>
      <c r="U18" s="91">
        <v>60</v>
      </c>
      <c r="V18" s="94">
        <v>7.8689999999999998</v>
      </c>
      <c r="W18" s="95">
        <f t="shared" si="5"/>
        <v>67.869</v>
      </c>
      <c r="X18" s="22">
        <f t="shared" si="6"/>
        <v>104.02814181266382</v>
      </c>
      <c r="Y18" s="91">
        <v>60</v>
      </c>
      <c r="Z18" s="94">
        <v>8.3439999999999994</v>
      </c>
      <c r="AA18" s="95">
        <f t="shared" si="7"/>
        <v>68.343999999999994</v>
      </c>
      <c r="AB18" s="93">
        <f t="shared" si="8"/>
        <v>104.75621158473965</v>
      </c>
      <c r="AC18" s="91">
        <v>60</v>
      </c>
      <c r="AD18" s="94">
        <v>8.7799999999999994</v>
      </c>
      <c r="AE18" s="92">
        <f t="shared" si="9"/>
        <v>68.78</v>
      </c>
      <c r="AF18" s="93">
        <f t="shared" si="10"/>
        <v>105.42450299658191</v>
      </c>
      <c r="AG18" s="96">
        <f>D42</f>
        <v>1.5327784675280882</v>
      </c>
      <c r="AH18" s="52"/>
    </row>
    <row r="19" spans="1:34" ht="18" thickBot="1" x14ac:dyDescent="0.3">
      <c r="A19" s="44">
        <v>11</v>
      </c>
      <c r="B19" s="3" t="s">
        <v>87</v>
      </c>
      <c r="C19" s="5" t="s">
        <v>93</v>
      </c>
      <c r="D19" s="6">
        <f>AVERAGE(L20,L19)</f>
        <v>105.06247988228262</v>
      </c>
      <c r="E19" s="5">
        <f>C37</f>
        <v>102.92</v>
      </c>
      <c r="F19" s="6" t="s">
        <v>104</v>
      </c>
      <c r="G19" s="45" t="s">
        <v>106</v>
      </c>
      <c r="I19" s="90">
        <v>11</v>
      </c>
      <c r="J19" s="29" t="s">
        <v>87</v>
      </c>
      <c r="K19" s="23" t="s">
        <v>93</v>
      </c>
      <c r="L19" s="22">
        <f t="shared" si="0"/>
        <v>105.17715087138457</v>
      </c>
      <c r="M19" s="91">
        <v>60</v>
      </c>
      <c r="N19" s="91">
        <v>7.39</v>
      </c>
      <c r="O19" s="92">
        <f t="shared" si="1"/>
        <v>67.39</v>
      </c>
      <c r="P19" s="93">
        <f t="shared" si="2"/>
        <v>103.29394092671787</v>
      </c>
      <c r="Q19" s="91">
        <v>60</v>
      </c>
      <c r="R19" s="94">
        <v>9.8480000000000008</v>
      </c>
      <c r="S19" s="95">
        <f t="shared" si="3"/>
        <v>69.847999999999999</v>
      </c>
      <c r="T19" s="22">
        <f t="shared" si="4"/>
        <v>107.06151039990191</v>
      </c>
      <c r="U19" s="91">
        <v>60</v>
      </c>
      <c r="V19" s="94">
        <v>10.063000000000001</v>
      </c>
      <c r="W19" s="95">
        <f t="shared" si="5"/>
        <v>70.063000000000002</v>
      </c>
      <c r="X19" s="22">
        <f t="shared" si="6"/>
        <v>107.39105777042045</v>
      </c>
      <c r="Y19" s="91">
        <v>60</v>
      </c>
      <c r="Z19" s="94">
        <v>9.6329999999999991</v>
      </c>
      <c r="AA19" s="95">
        <f t="shared" si="7"/>
        <v>69.632999999999996</v>
      </c>
      <c r="AB19" s="93">
        <f t="shared" si="8"/>
        <v>106.73196302938337</v>
      </c>
      <c r="AC19" s="91">
        <v>60</v>
      </c>
      <c r="AD19" s="94">
        <v>9.8450000000000006</v>
      </c>
      <c r="AE19" s="92">
        <f t="shared" si="9"/>
        <v>69.844999999999999</v>
      </c>
      <c r="AF19" s="93">
        <f>AE19*AG19</f>
        <v>107.05691206449931</v>
      </c>
      <c r="AG19" s="96">
        <f>D42</f>
        <v>1.5327784675280882</v>
      </c>
      <c r="AH19" s="102"/>
    </row>
    <row r="20" spans="1:34" ht="18" thickBot="1" x14ac:dyDescent="0.3">
      <c r="A20" s="44">
        <v>22</v>
      </c>
      <c r="B20" s="3" t="s">
        <v>87</v>
      </c>
      <c r="C20" s="5" t="s">
        <v>92</v>
      </c>
      <c r="D20" s="6">
        <f>AVERAGE(L20,L19)</f>
        <v>105.06247988228262</v>
      </c>
      <c r="E20" s="5">
        <f>C37</f>
        <v>102.92</v>
      </c>
      <c r="F20" s="6" t="s">
        <v>104</v>
      </c>
      <c r="G20" s="45" t="s">
        <v>106</v>
      </c>
      <c r="I20" s="90">
        <v>22</v>
      </c>
      <c r="J20" s="29" t="s">
        <v>87</v>
      </c>
      <c r="K20" s="23" t="s">
        <v>92</v>
      </c>
      <c r="L20" s="22">
        <f>P20*0.5+T20*0.125+X20*0.125+AB20*0.125+AF20*0.125</f>
        <v>104.94780889318066</v>
      </c>
      <c r="M20" s="91">
        <v>60</v>
      </c>
      <c r="N20" s="91">
        <v>8.4969999999999999</v>
      </c>
      <c r="O20" s="92">
        <f t="shared" si="1"/>
        <v>68.497</v>
      </c>
      <c r="P20" s="93">
        <f t="shared" si="2"/>
        <v>104.99072669027146</v>
      </c>
      <c r="Q20" s="91">
        <v>60</v>
      </c>
      <c r="R20" s="94">
        <v>9.0719999999999992</v>
      </c>
      <c r="S20" s="95">
        <f t="shared" si="3"/>
        <v>69.072000000000003</v>
      </c>
      <c r="T20" s="22">
        <f>S20*AG20</f>
        <v>105.87207430910011</v>
      </c>
      <c r="U20" s="91">
        <v>60</v>
      </c>
      <c r="V20" s="94">
        <v>9.2710000000000008</v>
      </c>
      <c r="W20" s="95">
        <f t="shared" si="5"/>
        <v>69.271000000000001</v>
      </c>
      <c r="X20" s="22">
        <f t="shared" si="6"/>
        <v>106.17709722413819</v>
      </c>
      <c r="Y20" s="91">
        <v>60</v>
      </c>
      <c r="Z20" s="94">
        <v>7.5019999999999998</v>
      </c>
      <c r="AA20" s="95">
        <f t="shared" si="7"/>
        <v>67.501999999999995</v>
      </c>
      <c r="AB20" s="93">
        <f t="shared" si="8"/>
        <v>103.465612115081</v>
      </c>
      <c r="AC20" s="91">
        <v>60</v>
      </c>
      <c r="AD20" s="94">
        <v>7.9189999999999996</v>
      </c>
      <c r="AE20" s="92">
        <f t="shared" si="9"/>
        <v>67.918999999999997</v>
      </c>
      <c r="AF20" s="93">
        <f t="shared" si="10"/>
        <v>104.10478073604023</v>
      </c>
      <c r="AG20" s="96">
        <f>D42</f>
        <v>1.5327784675280882</v>
      </c>
      <c r="AH20" s="102"/>
    </row>
    <row r="21" spans="1:34" ht="18" thickBot="1" x14ac:dyDescent="0.3">
      <c r="A21" s="44">
        <v>26</v>
      </c>
      <c r="B21" s="3" t="s">
        <v>88</v>
      </c>
      <c r="C21" s="5" t="s">
        <v>91</v>
      </c>
      <c r="D21" s="6">
        <f>AVERAGE(L20,L19)</f>
        <v>105.06247988228262</v>
      </c>
      <c r="E21" s="5">
        <f>C37</f>
        <v>102.92</v>
      </c>
      <c r="F21" s="6" t="s">
        <v>104</v>
      </c>
      <c r="G21" s="45" t="s">
        <v>106</v>
      </c>
      <c r="I21" s="90">
        <v>26</v>
      </c>
      <c r="J21" s="29" t="s">
        <v>87</v>
      </c>
      <c r="K21" s="23" t="s">
        <v>91</v>
      </c>
      <c r="L21" s="93">
        <f>P21*0.5+T21*0.125+X21*0.125+AB21*0.125+AF21*0.125</f>
        <v>105.81995984120415</v>
      </c>
      <c r="M21" s="91">
        <v>60</v>
      </c>
      <c r="N21" s="91">
        <v>9.4510000000000005</v>
      </c>
      <c r="O21" s="92">
        <f t="shared" ref="O21" si="11">M21+N21</f>
        <v>69.450999999999993</v>
      </c>
      <c r="P21" s="22">
        <f>O21*AG21</f>
        <v>106.45299734829324</v>
      </c>
      <c r="Q21" s="91">
        <v>60</v>
      </c>
      <c r="R21" s="94">
        <v>8.5429999999999993</v>
      </c>
      <c r="S21" s="95">
        <f t="shared" ref="S21" si="12">Q21+R21</f>
        <v>68.543000000000006</v>
      </c>
      <c r="T21" s="22">
        <f>S21*AG21</f>
        <v>105.06123449977775</v>
      </c>
      <c r="U21" s="91">
        <v>60</v>
      </c>
      <c r="V21" s="94">
        <v>8.75</v>
      </c>
      <c r="W21" s="95">
        <f t="shared" ref="W21" si="13">U21+V21</f>
        <v>68.75</v>
      </c>
      <c r="X21" s="22">
        <f>W21*AG21</f>
        <v>105.37851964255607</v>
      </c>
      <c r="Y21" s="91">
        <v>60</v>
      </c>
      <c r="Z21" s="94">
        <v>8.4819999999999993</v>
      </c>
      <c r="AA21" s="95">
        <f t="shared" ref="AA21" si="14">Y21+Z21</f>
        <v>68.481999999999999</v>
      </c>
      <c r="AB21" s="93">
        <f>AA21*AG21</f>
        <v>104.96773501325853</v>
      </c>
      <c r="AC21" s="91">
        <v>60</v>
      </c>
      <c r="AD21" s="94">
        <v>8.7249999999999996</v>
      </c>
      <c r="AE21" s="92">
        <f t="shared" ref="AE21" si="15">AC21+AD21</f>
        <v>68.724999999999994</v>
      </c>
      <c r="AF21" s="93">
        <f>AE21*AG21</f>
        <v>105.34020018086785</v>
      </c>
      <c r="AG21" s="96">
        <f>D42</f>
        <v>1.5327784675280882</v>
      </c>
      <c r="AH21" s="102"/>
    </row>
    <row r="22" spans="1:34" ht="18" thickBot="1" x14ac:dyDescent="0.3">
      <c r="A22" s="44">
        <v>59</v>
      </c>
      <c r="B22" s="3" t="s">
        <v>89</v>
      </c>
      <c r="C22" s="5" t="s">
        <v>90</v>
      </c>
      <c r="D22" s="6">
        <v>107.3</v>
      </c>
      <c r="E22" s="5">
        <f>C37</f>
        <v>102.92</v>
      </c>
      <c r="F22" s="6" t="s">
        <v>104</v>
      </c>
      <c r="G22" s="45" t="s">
        <v>106</v>
      </c>
      <c r="I22" s="90">
        <v>59</v>
      </c>
      <c r="J22" s="29" t="s">
        <v>89</v>
      </c>
      <c r="K22" s="23" t="s">
        <v>90</v>
      </c>
      <c r="L22" s="22">
        <f t="shared" si="0"/>
        <v>107.30943731702459</v>
      </c>
      <c r="M22" s="91">
        <v>60</v>
      </c>
      <c r="N22" s="91">
        <v>8.3729999999999993</v>
      </c>
      <c r="O22" s="92">
        <f t="shared" si="1"/>
        <v>68.373000000000005</v>
      </c>
      <c r="P22" s="93">
        <f t="shared" si="2"/>
        <v>104.80066216029799</v>
      </c>
      <c r="Q22" s="91">
        <v>60</v>
      </c>
      <c r="R22" s="94">
        <v>11.055999999999999</v>
      </c>
      <c r="S22" s="95">
        <f t="shared" si="3"/>
        <v>71.055999999999997</v>
      </c>
      <c r="T22" s="22">
        <f>S22*AG22</f>
        <v>108.91310678867583</v>
      </c>
      <c r="U22" s="91">
        <v>60</v>
      </c>
      <c r="V22" s="94">
        <v>11.237</v>
      </c>
      <c r="W22" s="95">
        <f t="shared" si="5"/>
        <v>71.236999999999995</v>
      </c>
      <c r="X22" s="22">
        <f t="shared" si="6"/>
        <v>109.19053969129841</v>
      </c>
      <c r="Y22" s="91">
        <v>60</v>
      </c>
      <c r="Z22" s="94">
        <v>11.476000000000001</v>
      </c>
      <c r="AA22" s="95">
        <f t="shared" si="7"/>
        <v>71.475999999999999</v>
      </c>
      <c r="AB22" s="93">
        <f>AA22*AG22</f>
        <v>109.55687374503763</v>
      </c>
      <c r="AC22" s="91">
        <v>60</v>
      </c>
      <c r="AD22" s="94">
        <v>12.817</v>
      </c>
      <c r="AE22" s="92">
        <f t="shared" si="9"/>
        <v>72.817000000000007</v>
      </c>
      <c r="AF22" s="93">
        <f>AE22*AG22</f>
        <v>111.61232966999282</v>
      </c>
      <c r="AG22" s="96">
        <f>D42</f>
        <v>1.5327784675280882</v>
      </c>
      <c r="AH22" s="52"/>
    </row>
    <row r="23" spans="1:34" ht="18" thickBot="1" x14ac:dyDescent="0.3">
      <c r="A23" s="103"/>
      <c r="C23" s="104"/>
      <c r="D23" s="103"/>
      <c r="E23" s="103"/>
      <c r="F23" s="103"/>
      <c r="G23" s="103"/>
      <c r="H23" s="103"/>
      <c r="I23" s="103"/>
      <c r="J23" s="103"/>
      <c r="K23" s="103"/>
      <c r="M23" s="103"/>
      <c r="N23" s="103"/>
      <c r="Q23" s="103"/>
      <c r="R23" s="103"/>
      <c r="AB23" s="103"/>
    </row>
    <row r="24" spans="1:34" ht="30" customHeight="1" thickBot="1" x14ac:dyDescent="0.3">
      <c r="A24" s="172" t="s">
        <v>157</v>
      </c>
      <c r="B24" s="173"/>
      <c r="C24" s="174"/>
      <c r="D24" s="88"/>
    </row>
    <row r="25" spans="1:34" ht="18" thickBot="1" x14ac:dyDescent="0.3">
      <c r="A25" s="10" t="s">
        <v>183</v>
      </c>
      <c r="B25" s="175" t="s">
        <v>191</v>
      </c>
      <c r="C25" s="175"/>
      <c r="D25" s="88"/>
    </row>
    <row r="26" spans="1:34" ht="18" thickBot="1" x14ac:dyDescent="0.3">
      <c r="A26" s="65" t="s">
        <v>153</v>
      </c>
      <c r="B26" s="12" t="s">
        <v>154</v>
      </c>
      <c r="C26" s="66" t="s">
        <v>156</v>
      </c>
      <c r="D26" s="88"/>
    </row>
    <row r="27" spans="1:34" ht="18" thickBot="1" x14ac:dyDescent="0.3">
      <c r="A27" s="86">
        <v>1</v>
      </c>
      <c r="B27" s="85" t="s">
        <v>77</v>
      </c>
      <c r="C27" s="112">
        <v>101.8</v>
      </c>
      <c r="D27" s="103"/>
      <c r="E27" s="103"/>
      <c r="G27" s="88" t="s">
        <v>51</v>
      </c>
    </row>
    <row r="28" spans="1:34" ht="18" thickBot="1" x14ac:dyDescent="0.3">
      <c r="A28" s="86">
        <v>2</v>
      </c>
      <c r="B28" s="85" t="s">
        <v>68</v>
      </c>
      <c r="C28" s="112">
        <v>102.1</v>
      </c>
      <c r="D28" s="2"/>
      <c r="E28" s="1"/>
      <c r="G28" s="88" t="s">
        <v>51</v>
      </c>
    </row>
    <row r="29" spans="1:34" ht="18" thickBot="1" x14ac:dyDescent="0.3">
      <c r="A29" s="86">
        <v>3</v>
      </c>
      <c r="B29" s="85" t="s">
        <v>101</v>
      </c>
      <c r="C29" s="112">
        <v>102.3</v>
      </c>
      <c r="D29" s="88"/>
    </row>
    <row r="30" spans="1:34" ht="18" thickBot="1" x14ac:dyDescent="0.3">
      <c r="A30" s="86">
        <v>4</v>
      </c>
      <c r="B30" s="85" t="s">
        <v>79</v>
      </c>
      <c r="C30" s="112">
        <v>102.4</v>
      </c>
      <c r="D30" s="88"/>
    </row>
    <row r="31" spans="1:34" ht="18" thickBot="1" x14ac:dyDescent="0.3">
      <c r="A31" s="86">
        <v>5</v>
      </c>
      <c r="B31" s="85" t="s">
        <v>97</v>
      </c>
      <c r="C31" s="112">
        <v>102.9</v>
      </c>
      <c r="D31" s="88"/>
    </row>
    <row r="32" spans="1:34" ht="18" thickBot="1" x14ac:dyDescent="0.3">
      <c r="A32" s="86">
        <v>6</v>
      </c>
      <c r="B32" s="85" t="s">
        <v>94</v>
      </c>
      <c r="C32" s="112">
        <v>103.1</v>
      </c>
      <c r="D32" s="88"/>
    </row>
    <row r="33" spans="1:5" ht="18" thickBot="1" x14ac:dyDescent="0.3">
      <c r="A33" s="86">
        <v>7</v>
      </c>
      <c r="B33" s="85" t="s">
        <v>193</v>
      </c>
      <c r="C33" s="112">
        <v>103.3</v>
      </c>
      <c r="D33" s="88"/>
    </row>
    <row r="34" spans="1:5" ht="18" thickBot="1" x14ac:dyDescent="0.3">
      <c r="A34" s="86">
        <v>8</v>
      </c>
      <c r="B34" s="85" t="s">
        <v>119</v>
      </c>
      <c r="C34" s="112">
        <v>103.7</v>
      </c>
      <c r="D34" s="88"/>
    </row>
    <row r="35" spans="1:5" ht="18" thickBot="1" x14ac:dyDescent="0.3">
      <c r="A35" s="86">
        <v>9</v>
      </c>
      <c r="B35" s="85" t="s">
        <v>110</v>
      </c>
      <c r="C35" s="112">
        <v>103.8</v>
      </c>
      <c r="D35" s="88"/>
    </row>
    <row r="36" spans="1:5" ht="18" thickBot="1" x14ac:dyDescent="0.3">
      <c r="A36" s="86">
        <v>10</v>
      </c>
      <c r="B36" s="85" t="s">
        <v>115</v>
      </c>
      <c r="C36" s="112">
        <v>103.8</v>
      </c>
      <c r="D36" s="88"/>
    </row>
    <row r="37" spans="1:5" ht="18" thickBot="1" x14ac:dyDescent="0.3">
      <c r="A37" s="113"/>
      <c r="B37" s="12" t="s">
        <v>175</v>
      </c>
      <c r="C37" s="108">
        <f>AVERAGE(C27:C36)</f>
        <v>102.92</v>
      </c>
      <c r="D37" s="88"/>
    </row>
    <row r="38" spans="1:5" ht="18" thickBot="1" x14ac:dyDescent="0.3"/>
    <row r="39" spans="1:5" ht="30" customHeight="1" thickBot="1" x14ac:dyDescent="0.3">
      <c r="A39" s="160" t="s">
        <v>176</v>
      </c>
      <c r="B39" s="161"/>
      <c r="C39" s="161"/>
      <c r="D39" s="162"/>
      <c r="E39" s="103"/>
    </row>
    <row r="40" spans="1:5" ht="18" thickBot="1" x14ac:dyDescent="0.3">
      <c r="A40" s="75" t="s">
        <v>150</v>
      </c>
      <c r="B40" s="163" t="s">
        <v>158</v>
      </c>
      <c r="C40" s="163"/>
      <c r="D40" s="109"/>
      <c r="E40" s="103"/>
    </row>
    <row r="41" spans="1:5" ht="18" thickBot="1" x14ac:dyDescent="0.3">
      <c r="A41" s="71" t="s">
        <v>52</v>
      </c>
      <c r="B41" s="30" t="s">
        <v>171</v>
      </c>
      <c r="C41" s="30" t="s">
        <v>177</v>
      </c>
      <c r="D41" s="110" t="s">
        <v>211</v>
      </c>
      <c r="E41" s="103"/>
    </row>
    <row r="42" spans="1:5" ht="16" customHeight="1" thickBot="1" x14ac:dyDescent="0.3">
      <c r="A42" s="77" t="s">
        <v>75</v>
      </c>
      <c r="B42" s="75">
        <v>100</v>
      </c>
      <c r="C42" s="111">
        <v>65.241</v>
      </c>
      <c r="D42" s="75">
        <f>B42/C42</f>
        <v>1.5327784675280882</v>
      </c>
      <c r="E42" s="103"/>
    </row>
  </sheetData>
  <mergeCells count="12">
    <mergeCell ref="A1:G1"/>
    <mergeCell ref="I1:AH1"/>
    <mergeCell ref="K2:L2"/>
    <mergeCell ref="M2:P2"/>
    <mergeCell ref="A24:C24"/>
    <mergeCell ref="I2:J2"/>
    <mergeCell ref="B25:C25"/>
    <mergeCell ref="A39:D39"/>
    <mergeCell ref="B40:C40"/>
    <mergeCell ref="C2:D2"/>
    <mergeCell ref="E2:F2"/>
    <mergeCell ref="A2:B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42"/>
  <sheetViews>
    <sheetView view="pageBreakPreview" zoomScaleSheetLayoutView="100" workbookViewId="0">
      <selection activeCell="E25" sqref="E25"/>
    </sheetView>
  </sheetViews>
  <sheetFormatPr baseColWidth="10" defaultColWidth="15.83203125" defaultRowHeight="17" x14ac:dyDescent="0.25"/>
  <cols>
    <col min="1" max="1" width="15.83203125" style="88"/>
    <col min="2" max="2" width="15.83203125" style="103"/>
    <col min="3" max="3" width="15.83203125" style="88"/>
    <col min="4" max="5" width="15.83203125" style="104"/>
    <col min="6" max="6" width="15.83203125" style="104" customWidth="1"/>
    <col min="7" max="7" width="15.83203125" style="88"/>
    <col min="8" max="8" width="5.83203125" style="88" customWidth="1"/>
    <col min="9" max="12" width="15.83203125" style="88"/>
    <col min="13" max="14" width="0" style="88" hidden="1" customWidth="1"/>
    <col min="15" max="16" width="15.83203125" style="88"/>
    <col min="17" max="18" width="0" style="88" hidden="1" customWidth="1"/>
    <col min="19" max="20" width="15.83203125" style="88"/>
    <col min="21" max="22" width="0" style="88" hidden="1" customWidth="1"/>
    <col min="23" max="24" width="15.83203125" style="88"/>
    <col min="25" max="26" width="0" style="88" hidden="1" customWidth="1"/>
    <col min="27" max="28" width="15.83203125" style="88"/>
    <col min="29" max="30" width="0" style="88" hidden="1" customWidth="1"/>
    <col min="31" max="32" width="15.83203125" style="88"/>
    <col min="33" max="33" width="0" style="88" hidden="1" customWidth="1"/>
    <col min="34" max="34" width="45.83203125" style="88" customWidth="1"/>
    <col min="35" max="16384" width="15.83203125" style="88"/>
  </cols>
  <sheetData>
    <row r="1" spans="1:34" ht="30" customHeight="1" thickBot="1" x14ac:dyDescent="0.3">
      <c r="A1" s="182" t="s">
        <v>149</v>
      </c>
      <c r="B1" s="183"/>
      <c r="C1" s="183"/>
      <c r="D1" s="183"/>
      <c r="E1" s="183"/>
      <c r="F1" s="183"/>
      <c r="G1" s="184"/>
      <c r="H1" s="33"/>
      <c r="I1" s="176" t="s">
        <v>169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4" ht="18" thickBot="1" x14ac:dyDescent="0.3">
      <c r="A2" s="164" t="s">
        <v>186</v>
      </c>
      <c r="B2" s="164"/>
      <c r="C2" s="164" t="s">
        <v>179</v>
      </c>
      <c r="D2" s="164"/>
      <c r="E2" s="164" t="s">
        <v>180</v>
      </c>
      <c r="F2" s="164"/>
      <c r="G2" s="3"/>
      <c r="H2" s="33"/>
      <c r="I2" s="186" t="s">
        <v>186</v>
      </c>
      <c r="J2" s="186"/>
      <c r="K2" s="185" t="s">
        <v>179</v>
      </c>
      <c r="L2" s="185"/>
      <c r="M2" s="185" t="s">
        <v>180</v>
      </c>
      <c r="N2" s="185"/>
      <c r="O2" s="185"/>
      <c r="P2" s="185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ht="18" thickBot="1" x14ac:dyDescent="0.3">
      <c r="A3" s="8" t="s">
        <v>142</v>
      </c>
      <c r="B3" s="8" t="s">
        <v>166</v>
      </c>
      <c r="C3" s="8" t="s">
        <v>52</v>
      </c>
      <c r="D3" s="8" t="s">
        <v>204</v>
      </c>
      <c r="E3" s="8" t="s">
        <v>175</v>
      </c>
      <c r="F3" s="8" t="s">
        <v>205</v>
      </c>
      <c r="G3" s="43" t="s">
        <v>74</v>
      </c>
      <c r="I3" s="49" t="s">
        <v>33</v>
      </c>
      <c r="J3" s="19" t="s">
        <v>166</v>
      </c>
      <c r="K3" s="19" t="s">
        <v>52</v>
      </c>
      <c r="L3" s="19" t="s">
        <v>155</v>
      </c>
      <c r="M3" s="19"/>
      <c r="N3" s="19"/>
      <c r="O3" s="19" t="s">
        <v>206</v>
      </c>
      <c r="P3" s="19" t="s">
        <v>170</v>
      </c>
      <c r="Q3" s="19"/>
      <c r="R3" s="19"/>
      <c r="S3" s="19" t="s">
        <v>207</v>
      </c>
      <c r="T3" s="19" t="s">
        <v>170</v>
      </c>
      <c r="U3" s="19"/>
      <c r="V3" s="19"/>
      <c r="W3" s="19" t="s">
        <v>208</v>
      </c>
      <c r="X3" s="19" t="s">
        <v>170</v>
      </c>
      <c r="Y3" s="19"/>
      <c r="Z3" s="19"/>
      <c r="AA3" s="19" t="s">
        <v>209</v>
      </c>
      <c r="AB3" s="19" t="s">
        <v>170</v>
      </c>
      <c r="AC3" s="19"/>
      <c r="AD3" s="19"/>
      <c r="AE3" s="19" t="s">
        <v>210</v>
      </c>
      <c r="AF3" s="19" t="s">
        <v>170</v>
      </c>
      <c r="AG3" s="89"/>
      <c r="AH3" s="50" t="s">
        <v>36</v>
      </c>
    </row>
    <row r="4" spans="1:34" ht="18" thickBot="1" x14ac:dyDescent="0.3">
      <c r="A4" s="44">
        <v>2</v>
      </c>
      <c r="B4" s="3" t="s">
        <v>130</v>
      </c>
      <c r="C4" s="5" t="s">
        <v>131</v>
      </c>
      <c r="D4" s="6">
        <f>AVERAGE(L5:L6)</f>
        <v>101.72307377732002</v>
      </c>
      <c r="E4" s="5">
        <f>C37</f>
        <v>101.49000000000002</v>
      </c>
      <c r="F4" s="6" t="s">
        <v>120</v>
      </c>
      <c r="G4" s="45" t="s">
        <v>133</v>
      </c>
      <c r="I4" s="90">
        <v>2</v>
      </c>
      <c r="J4" s="29" t="s">
        <v>130</v>
      </c>
      <c r="K4" s="28" t="s">
        <v>131</v>
      </c>
      <c r="L4" s="22">
        <f t="shared" ref="L4:L13" si="0">P4*0.5+T4*0.125+X4*0.125+AB4*0.125+AF4*0.125</f>
        <v>101.87245353891825</v>
      </c>
      <c r="M4" s="91">
        <v>60</v>
      </c>
      <c r="N4" s="91">
        <v>6.9729999999999999</v>
      </c>
      <c r="O4" s="92">
        <v>66.972999999999999</v>
      </c>
      <c r="P4" s="93">
        <f t="shared" ref="P4:P13" si="1">O4*AG4</f>
        <v>101.4388925071566</v>
      </c>
      <c r="Q4" s="91">
        <v>60</v>
      </c>
      <c r="R4" s="94">
        <v>7.5620000000000003</v>
      </c>
      <c r="S4" s="95">
        <f t="shared" ref="S4:S13" si="2">Q4+R4</f>
        <v>67.561999999999998</v>
      </c>
      <c r="T4" s="22">
        <f t="shared" ref="T4:T13" si="3">S4*AG4</f>
        <v>102.33100586159368</v>
      </c>
      <c r="U4" s="91">
        <v>60</v>
      </c>
      <c r="V4" s="94">
        <v>7.7130000000000001</v>
      </c>
      <c r="W4" s="95">
        <f t="shared" ref="W4:W13" si="4">U4+V4</f>
        <v>67.712999999999994</v>
      </c>
      <c r="X4" s="22">
        <f t="shared" ref="X4:X13" si="5">W4*AG4</f>
        <v>102.55971403904699</v>
      </c>
      <c r="Y4" s="91">
        <v>60</v>
      </c>
      <c r="Z4" s="94">
        <v>7.2839999999999998</v>
      </c>
      <c r="AA4" s="95">
        <f t="shared" ref="AA4:AA13" si="6">Y4+Z4</f>
        <v>67.284000000000006</v>
      </c>
      <c r="AB4" s="93">
        <f t="shared" ref="AB4:AB13" si="7">AA4*AG4</f>
        <v>101.90994047528892</v>
      </c>
      <c r="AC4" s="91">
        <v>60</v>
      </c>
      <c r="AD4" s="94">
        <v>7.6230000000000002</v>
      </c>
      <c r="AE4" s="92">
        <f t="shared" ref="AE4:AE13" si="8">AC4+AD4</f>
        <v>67.623000000000005</v>
      </c>
      <c r="AF4" s="93">
        <f t="shared" ref="AF4:AF13" si="9">AE4*AG4</f>
        <v>102.42339790679007</v>
      </c>
      <c r="AG4" s="96">
        <f>D42</f>
        <v>1.5146236917437863</v>
      </c>
      <c r="AH4" s="52"/>
    </row>
    <row r="5" spans="1:34" ht="18" thickBot="1" x14ac:dyDescent="0.3">
      <c r="A5" s="44">
        <v>3</v>
      </c>
      <c r="B5" s="3" t="s">
        <v>130</v>
      </c>
      <c r="C5" s="5" t="s">
        <v>70</v>
      </c>
      <c r="D5" s="6">
        <f>AVERAGE(L5:L6)</f>
        <v>101.72307377732002</v>
      </c>
      <c r="E5" s="5">
        <f>C37</f>
        <v>101.49000000000002</v>
      </c>
      <c r="F5" s="6" t="s">
        <v>120</v>
      </c>
      <c r="G5" s="45" t="s">
        <v>133</v>
      </c>
      <c r="I5" s="90">
        <v>3</v>
      </c>
      <c r="J5" s="29" t="s">
        <v>130</v>
      </c>
      <c r="K5" s="28" t="s">
        <v>70</v>
      </c>
      <c r="L5" s="22">
        <f t="shared" si="0"/>
        <v>101.74957969192555</v>
      </c>
      <c r="M5" s="91">
        <v>60</v>
      </c>
      <c r="N5" s="91">
        <v>6.641</v>
      </c>
      <c r="O5" s="92">
        <v>66.641000000000005</v>
      </c>
      <c r="P5" s="93">
        <f t="shared" si="1"/>
        <v>100.93603744149767</v>
      </c>
      <c r="Q5" s="91">
        <v>60</v>
      </c>
      <c r="R5" s="94">
        <v>7.5970000000000004</v>
      </c>
      <c r="S5" s="95">
        <f t="shared" si="2"/>
        <v>67.596999999999994</v>
      </c>
      <c r="T5" s="22">
        <f t="shared" si="3"/>
        <v>102.38401769080471</v>
      </c>
      <c r="U5" s="91">
        <v>60</v>
      </c>
      <c r="V5" s="94">
        <v>7.6879999999999997</v>
      </c>
      <c r="W5" s="95">
        <f t="shared" si="4"/>
        <v>67.688000000000002</v>
      </c>
      <c r="X5" s="22">
        <f t="shared" si="5"/>
        <v>102.52184844675341</v>
      </c>
      <c r="Y5" s="91">
        <v>60</v>
      </c>
      <c r="Z5" s="94">
        <v>7.7670000000000003</v>
      </c>
      <c r="AA5" s="95">
        <f t="shared" si="6"/>
        <v>67.766999999999996</v>
      </c>
      <c r="AB5" s="93">
        <f t="shared" si="7"/>
        <v>102.64150371840115</v>
      </c>
      <c r="AC5" s="91">
        <v>60</v>
      </c>
      <c r="AD5" s="94">
        <v>7.8090000000000002</v>
      </c>
      <c r="AE5" s="92">
        <f t="shared" si="8"/>
        <v>67.808999999999997</v>
      </c>
      <c r="AF5" s="93">
        <f t="shared" si="9"/>
        <v>102.7051179134544</v>
      </c>
      <c r="AG5" s="96">
        <f>D42</f>
        <v>1.5146236917437863</v>
      </c>
      <c r="AH5" s="52"/>
    </row>
    <row r="6" spans="1:34" ht="18" thickBot="1" x14ac:dyDescent="0.3">
      <c r="A6" s="44">
        <v>4</v>
      </c>
      <c r="B6" s="3" t="s">
        <v>130</v>
      </c>
      <c r="C6" s="5" t="s">
        <v>67</v>
      </c>
      <c r="D6" s="6">
        <f>AVERAGE(L5:L6)</f>
        <v>101.72307377732002</v>
      </c>
      <c r="E6" s="5">
        <f>C37</f>
        <v>101.49000000000002</v>
      </c>
      <c r="F6" s="6" t="s">
        <v>120</v>
      </c>
      <c r="G6" s="45" t="s">
        <v>133</v>
      </c>
      <c r="I6" s="90">
        <v>4</v>
      </c>
      <c r="J6" s="29" t="s">
        <v>130</v>
      </c>
      <c r="K6" s="28" t="s">
        <v>67</v>
      </c>
      <c r="L6" s="22">
        <f t="shared" si="0"/>
        <v>101.69656786271452</v>
      </c>
      <c r="M6" s="91">
        <v>60</v>
      </c>
      <c r="N6" s="91">
        <v>6.6139999999999999</v>
      </c>
      <c r="O6" s="92">
        <v>66.614000000000004</v>
      </c>
      <c r="P6" s="93">
        <f t="shared" si="1"/>
        <v>100.89514260182058</v>
      </c>
      <c r="Q6" s="91">
        <v>60</v>
      </c>
      <c r="R6" s="94">
        <v>7.8819999999999997</v>
      </c>
      <c r="S6" s="95">
        <f t="shared" si="2"/>
        <v>67.882000000000005</v>
      </c>
      <c r="T6" s="22">
        <f t="shared" si="3"/>
        <v>102.8156854429517</v>
      </c>
      <c r="U6" s="91">
        <v>60</v>
      </c>
      <c r="V6" s="94">
        <v>7.9</v>
      </c>
      <c r="W6" s="95">
        <f t="shared" si="4"/>
        <v>67.900000000000006</v>
      </c>
      <c r="X6" s="22">
        <f t="shared" si="5"/>
        <v>102.8429486694031</v>
      </c>
      <c r="Y6" s="91">
        <v>60</v>
      </c>
      <c r="Z6" s="94">
        <v>7.2839999999999998</v>
      </c>
      <c r="AA6" s="97">
        <f t="shared" si="6"/>
        <v>67.284000000000006</v>
      </c>
      <c r="AB6" s="98">
        <f t="shared" si="7"/>
        <v>101.90994047528892</v>
      </c>
      <c r="AC6" s="99">
        <v>60</v>
      </c>
      <c r="AD6" s="100">
        <v>7.6230000000000002</v>
      </c>
      <c r="AE6" s="101">
        <f t="shared" si="8"/>
        <v>67.623000000000005</v>
      </c>
      <c r="AF6" s="98">
        <f t="shared" si="9"/>
        <v>102.42339790679007</v>
      </c>
      <c r="AG6" s="96">
        <f>D42</f>
        <v>1.5146236917437863</v>
      </c>
      <c r="AH6" s="52" t="s">
        <v>172</v>
      </c>
    </row>
    <row r="7" spans="1:34" ht="18" thickBot="1" x14ac:dyDescent="0.3">
      <c r="A7" s="44">
        <v>25</v>
      </c>
      <c r="B7" s="3" t="s">
        <v>130</v>
      </c>
      <c r="C7" s="5" t="s">
        <v>132</v>
      </c>
      <c r="D7" s="6">
        <f>AVERAGE(L5:L6)</f>
        <v>101.72307377732002</v>
      </c>
      <c r="E7" s="5">
        <f>C37</f>
        <v>101.49000000000002</v>
      </c>
      <c r="F7" s="6" t="s">
        <v>120</v>
      </c>
      <c r="G7" s="45" t="s">
        <v>133</v>
      </c>
      <c r="I7" s="90">
        <v>25</v>
      </c>
      <c r="J7" s="29" t="s">
        <v>130</v>
      </c>
      <c r="K7" s="28" t="s">
        <v>132</v>
      </c>
      <c r="L7" s="93">
        <f t="shared" si="0"/>
        <v>103.50048467958136</v>
      </c>
      <c r="M7" s="91">
        <v>60</v>
      </c>
      <c r="N7" s="91">
        <v>7.9029999999999996</v>
      </c>
      <c r="O7" s="92">
        <v>67.903000000000006</v>
      </c>
      <c r="P7" s="22">
        <f t="shared" si="1"/>
        <v>102.84749254047833</v>
      </c>
      <c r="Q7" s="91">
        <v>60</v>
      </c>
      <c r="R7" s="94">
        <v>8.3949999999999996</v>
      </c>
      <c r="S7" s="95">
        <f t="shared" si="2"/>
        <v>68.394999999999996</v>
      </c>
      <c r="T7" s="22">
        <f t="shared" si="3"/>
        <v>103.59268739681626</v>
      </c>
      <c r="U7" s="91">
        <v>60</v>
      </c>
      <c r="V7" s="94">
        <v>8.4260000000000002</v>
      </c>
      <c r="W7" s="95">
        <f t="shared" si="4"/>
        <v>68.426000000000002</v>
      </c>
      <c r="X7" s="22">
        <f t="shared" si="5"/>
        <v>103.63964073126033</v>
      </c>
      <c r="Y7" s="91">
        <v>60</v>
      </c>
      <c r="Z7" s="94">
        <v>9.0150000000000006</v>
      </c>
      <c r="AA7" s="95">
        <f t="shared" si="6"/>
        <v>69.015000000000001</v>
      </c>
      <c r="AB7" s="93">
        <f t="shared" si="7"/>
        <v>104.53175408569741</v>
      </c>
      <c r="AC7" s="91">
        <v>60</v>
      </c>
      <c r="AD7" s="94">
        <v>9.2249999999999996</v>
      </c>
      <c r="AE7" s="92">
        <f t="shared" si="8"/>
        <v>69.224999999999994</v>
      </c>
      <c r="AF7" s="93">
        <f t="shared" si="9"/>
        <v>104.8498250609636</v>
      </c>
      <c r="AG7" s="96">
        <f>D42</f>
        <v>1.5146236917437863</v>
      </c>
      <c r="AH7" s="102"/>
    </row>
    <row r="8" spans="1:34" ht="18" thickBot="1" x14ac:dyDescent="0.3">
      <c r="A8" s="44">
        <v>44</v>
      </c>
      <c r="B8" s="3" t="s">
        <v>81</v>
      </c>
      <c r="C8" s="5" t="s">
        <v>115</v>
      </c>
      <c r="D8" s="6">
        <f>AVERAGE(L9:L10)</f>
        <v>101.53014858458415</v>
      </c>
      <c r="E8" s="5">
        <f>C37</f>
        <v>101.49000000000002</v>
      </c>
      <c r="F8" s="6" t="s">
        <v>120</v>
      </c>
      <c r="G8" s="45" t="s">
        <v>133</v>
      </c>
      <c r="H8" s="103"/>
      <c r="I8" s="90">
        <v>44</v>
      </c>
      <c r="J8" s="29" t="s">
        <v>81</v>
      </c>
      <c r="K8" s="28" t="s">
        <v>115</v>
      </c>
      <c r="L8" s="22">
        <f t="shared" si="0"/>
        <v>102.15265892189086</v>
      </c>
      <c r="M8" s="91">
        <v>60</v>
      </c>
      <c r="N8" s="91">
        <v>7.09</v>
      </c>
      <c r="O8" s="92">
        <v>67.09</v>
      </c>
      <c r="P8" s="93">
        <f t="shared" si="1"/>
        <v>101.61610347909063</v>
      </c>
      <c r="Q8" s="91">
        <v>60</v>
      </c>
      <c r="R8" s="94">
        <v>7.7510000000000003</v>
      </c>
      <c r="S8" s="95">
        <f t="shared" si="2"/>
        <v>67.751000000000005</v>
      </c>
      <c r="T8" s="22">
        <f t="shared" si="3"/>
        <v>102.61726973933327</v>
      </c>
      <c r="U8" s="91">
        <v>60</v>
      </c>
      <c r="V8" s="94">
        <v>7.9409999999999998</v>
      </c>
      <c r="W8" s="95">
        <f t="shared" si="4"/>
        <v>67.941000000000003</v>
      </c>
      <c r="X8" s="22">
        <f t="shared" si="5"/>
        <v>102.90504824076459</v>
      </c>
      <c r="Y8" s="91">
        <v>60</v>
      </c>
      <c r="Z8" s="94">
        <v>7.7279999999999998</v>
      </c>
      <c r="AA8" s="95">
        <f t="shared" si="6"/>
        <v>67.727999999999994</v>
      </c>
      <c r="AB8" s="93">
        <f t="shared" si="7"/>
        <v>102.58243339442315</v>
      </c>
      <c r="AC8" s="91">
        <v>60</v>
      </c>
      <c r="AD8" s="94">
        <v>7.774</v>
      </c>
      <c r="AE8" s="92">
        <f t="shared" si="8"/>
        <v>67.774000000000001</v>
      </c>
      <c r="AF8" s="93">
        <f t="shared" si="9"/>
        <v>102.65210608424337</v>
      </c>
      <c r="AG8" s="96">
        <f>D42</f>
        <v>1.5146236917437863</v>
      </c>
      <c r="AH8" s="102"/>
    </row>
    <row r="9" spans="1:34" ht="18" thickBot="1" x14ac:dyDescent="0.3">
      <c r="A9" s="44">
        <v>55</v>
      </c>
      <c r="B9" s="3" t="s">
        <v>81</v>
      </c>
      <c r="C9" s="5" t="s">
        <v>124</v>
      </c>
      <c r="D9" s="6">
        <f>AVERAGE(L9:L10)</f>
        <v>101.53014858458415</v>
      </c>
      <c r="E9" s="5">
        <f>C37</f>
        <v>101.49000000000002</v>
      </c>
      <c r="F9" s="6" t="s">
        <v>120</v>
      </c>
      <c r="G9" s="45" t="s">
        <v>133</v>
      </c>
      <c r="I9" s="90">
        <v>55</v>
      </c>
      <c r="J9" s="29" t="s">
        <v>81</v>
      </c>
      <c r="K9" s="28" t="s">
        <v>124</v>
      </c>
      <c r="L9" s="22">
        <f t="shared" si="0"/>
        <v>101.36429729033821</v>
      </c>
      <c r="M9" s="91">
        <v>60</v>
      </c>
      <c r="N9" s="91">
        <v>6.452</v>
      </c>
      <c r="O9" s="92">
        <v>66.451999999999998</v>
      </c>
      <c r="P9" s="93">
        <f t="shared" si="1"/>
        <v>100.64977356375809</v>
      </c>
      <c r="Q9" s="91">
        <v>60</v>
      </c>
      <c r="R9" s="94">
        <v>7.1550000000000002</v>
      </c>
      <c r="S9" s="95">
        <f t="shared" si="2"/>
        <v>67.155000000000001</v>
      </c>
      <c r="T9" s="22">
        <f t="shared" si="3"/>
        <v>101.71455401905398</v>
      </c>
      <c r="U9" s="91">
        <v>60</v>
      </c>
      <c r="V9" s="94">
        <v>7.4320000000000004</v>
      </c>
      <c r="W9" s="95">
        <f t="shared" si="4"/>
        <v>67.432000000000002</v>
      </c>
      <c r="X9" s="22">
        <f t="shared" si="5"/>
        <v>102.13410478166701</v>
      </c>
      <c r="Y9" s="91">
        <v>60</v>
      </c>
      <c r="Z9" s="94">
        <v>7.36</v>
      </c>
      <c r="AA9" s="97">
        <f t="shared" si="6"/>
        <v>67.36</v>
      </c>
      <c r="AB9" s="98">
        <f t="shared" si="7"/>
        <v>102.02505187586145</v>
      </c>
      <c r="AC9" s="99">
        <v>60</v>
      </c>
      <c r="AD9" s="100">
        <v>7.6349999999999998</v>
      </c>
      <c r="AE9" s="101">
        <f t="shared" si="8"/>
        <v>67.635000000000005</v>
      </c>
      <c r="AF9" s="98">
        <f t="shared" si="9"/>
        <v>102.441573391091</v>
      </c>
      <c r="AG9" s="96">
        <f>D42</f>
        <v>1.5146236917437863</v>
      </c>
      <c r="AH9" s="52" t="s">
        <v>172</v>
      </c>
    </row>
    <row r="10" spans="1:34" ht="18" thickBot="1" x14ac:dyDescent="0.3">
      <c r="A10" s="44">
        <v>66</v>
      </c>
      <c r="B10" s="3" t="s">
        <v>81</v>
      </c>
      <c r="C10" s="5" t="s">
        <v>112</v>
      </c>
      <c r="D10" s="6">
        <f>AVERAGE(L9:L10)</f>
        <v>101.53014858458415</v>
      </c>
      <c r="E10" s="5">
        <f>C37</f>
        <v>101.49000000000002</v>
      </c>
      <c r="F10" s="6" t="s">
        <v>120</v>
      </c>
      <c r="G10" s="45" t="s">
        <v>133</v>
      </c>
      <c r="H10" s="103"/>
      <c r="I10" s="90">
        <v>66</v>
      </c>
      <c r="J10" s="29" t="s">
        <v>81</v>
      </c>
      <c r="K10" s="28" t="s">
        <v>112</v>
      </c>
      <c r="L10" s="22">
        <f t="shared" si="0"/>
        <v>101.69599987883009</v>
      </c>
      <c r="M10" s="91">
        <v>60</v>
      </c>
      <c r="N10" s="91">
        <v>6.5990000000000002</v>
      </c>
      <c r="O10" s="92">
        <v>66.599000000000004</v>
      </c>
      <c r="P10" s="93">
        <f t="shared" si="1"/>
        <v>100.87242324644443</v>
      </c>
      <c r="Q10" s="91">
        <v>60</v>
      </c>
      <c r="R10" s="94">
        <v>7.13</v>
      </c>
      <c r="S10" s="95">
        <f t="shared" si="2"/>
        <v>67.13</v>
      </c>
      <c r="T10" s="22">
        <f t="shared" si="3"/>
        <v>101.67668842676036</v>
      </c>
      <c r="U10" s="91">
        <v>60</v>
      </c>
      <c r="V10" s="94">
        <v>7.3920000000000003</v>
      </c>
      <c r="W10" s="95">
        <f t="shared" si="4"/>
        <v>67.391999999999996</v>
      </c>
      <c r="X10" s="22">
        <f t="shared" si="5"/>
        <v>102.07351983399724</v>
      </c>
      <c r="Y10" s="91">
        <v>60</v>
      </c>
      <c r="Z10" s="94">
        <v>8.0389999999999997</v>
      </c>
      <c r="AA10" s="95">
        <f t="shared" si="6"/>
        <v>68.039000000000001</v>
      </c>
      <c r="AB10" s="93">
        <f t="shared" si="7"/>
        <v>103.05348136255547</v>
      </c>
      <c r="AC10" s="91">
        <v>60</v>
      </c>
      <c r="AD10" s="94">
        <v>8.1850000000000005</v>
      </c>
      <c r="AE10" s="92">
        <f t="shared" si="8"/>
        <v>68.185000000000002</v>
      </c>
      <c r="AF10" s="93">
        <f t="shared" si="9"/>
        <v>103.27461642155008</v>
      </c>
      <c r="AG10" s="96">
        <f>D42</f>
        <v>1.5146236917437863</v>
      </c>
      <c r="AH10" s="52"/>
    </row>
    <row r="11" spans="1:34" ht="18" thickBot="1" x14ac:dyDescent="0.3">
      <c r="A11" s="44">
        <v>88</v>
      </c>
      <c r="B11" s="3" t="s">
        <v>81</v>
      </c>
      <c r="C11" s="5" t="s">
        <v>125</v>
      </c>
      <c r="D11" s="6">
        <f>AVERAGE(L9:L10)</f>
        <v>101.53014858458415</v>
      </c>
      <c r="E11" s="5">
        <f>C37</f>
        <v>101.49000000000002</v>
      </c>
      <c r="F11" s="6" t="s">
        <v>120</v>
      </c>
      <c r="G11" s="45" t="s">
        <v>133</v>
      </c>
      <c r="I11" s="90">
        <v>88</v>
      </c>
      <c r="J11" s="29" t="s">
        <v>81</v>
      </c>
      <c r="K11" s="28" t="s">
        <v>125</v>
      </c>
      <c r="L11" s="22">
        <f t="shared" si="0"/>
        <v>102.53680535570938</v>
      </c>
      <c r="M11" s="91">
        <v>60</v>
      </c>
      <c r="N11" s="91">
        <v>7.0090000000000003</v>
      </c>
      <c r="O11" s="92">
        <v>67.009</v>
      </c>
      <c r="P11" s="93">
        <f t="shared" si="1"/>
        <v>101.49341896005937</v>
      </c>
      <c r="Q11" s="91">
        <v>60</v>
      </c>
      <c r="R11" s="94">
        <v>8.6690000000000005</v>
      </c>
      <c r="S11" s="95">
        <f t="shared" si="2"/>
        <v>68.668999999999997</v>
      </c>
      <c r="T11" s="22">
        <f t="shared" si="3"/>
        <v>104.00769428835406</v>
      </c>
      <c r="U11" s="91">
        <v>60</v>
      </c>
      <c r="V11" s="94">
        <v>9.8829999999999991</v>
      </c>
      <c r="W11" s="95">
        <f t="shared" si="4"/>
        <v>69.882999999999996</v>
      </c>
      <c r="X11" s="22">
        <f t="shared" si="5"/>
        <v>105.84644745013101</v>
      </c>
      <c r="Y11" s="91">
        <v>60</v>
      </c>
      <c r="Z11" s="94">
        <v>7.36</v>
      </c>
      <c r="AA11" s="95">
        <f t="shared" si="6"/>
        <v>67.36</v>
      </c>
      <c r="AB11" s="93">
        <f t="shared" si="7"/>
        <v>102.02505187586145</v>
      </c>
      <c r="AC11" s="91">
        <v>60</v>
      </c>
      <c r="AD11" s="94">
        <v>7.6349999999999998</v>
      </c>
      <c r="AE11" s="92">
        <f t="shared" si="8"/>
        <v>67.635000000000005</v>
      </c>
      <c r="AF11" s="93">
        <f t="shared" si="9"/>
        <v>102.441573391091</v>
      </c>
      <c r="AG11" s="96">
        <f>D42</f>
        <v>1.5146236917437863</v>
      </c>
      <c r="AH11" s="52"/>
    </row>
    <row r="12" spans="1:34" ht="18" thickBot="1" x14ac:dyDescent="0.3">
      <c r="A12" s="44">
        <v>1</v>
      </c>
      <c r="B12" s="3" t="s">
        <v>121</v>
      </c>
      <c r="C12" s="5" t="s">
        <v>122</v>
      </c>
      <c r="D12" s="6">
        <f>AVERAGE(L12,L14)</f>
        <v>101.05786998470231</v>
      </c>
      <c r="E12" s="5">
        <f>C37</f>
        <v>101.49000000000002</v>
      </c>
      <c r="F12" s="6" t="s">
        <v>120</v>
      </c>
      <c r="G12" s="45" t="s">
        <v>133</v>
      </c>
      <c r="I12" s="90">
        <v>1</v>
      </c>
      <c r="J12" s="29" t="s">
        <v>121</v>
      </c>
      <c r="K12" s="28" t="s">
        <v>122</v>
      </c>
      <c r="L12" s="22">
        <f t="shared" si="0"/>
        <v>100.85367977825911</v>
      </c>
      <c r="M12" s="91">
        <v>60</v>
      </c>
      <c r="N12" s="91">
        <v>6.0229999999999997</v>
      </c>
      <c r="O12" s="92">
        <v>66.022999999999996</v>
      </c>
      <c r="P12" s="93">
        <f t="shared" si="1"/>
        <v>100</v>
      </c>
      <c r="Q12" s="91">
        <v>60</v>
      </c>
      <c r="R12" s="94">
        <v>6.9880000000000004</v>
      </c>
      <c r="S12" s="95">
        <f t="shared" si="2"/>
        <v>66.988</v>
      </c>
      <c r="T12" s="22">
        <f t="shared" si="3"/>
        <v>101.46161186253276</v>
      </c>
      <c r="U12" s="91">
        <v>60</v>
      </c>
      <c r="V12" s="94">
        <v>7.1470000000000002</v>
      </c>
      <c r="W12" s="95">
        <f t="shared" si="4"/>
        <v>67.147000000000006</v>
      </c>
      <c r="X12" s="22">
        <f t="shared" si="5"/>
        <v>101.70243702952003</v>
      </c>
      <c r="Y12" s="91">
        <v>60</v>
      </c>
      <c r="Z12" s="94">
        <v>7.2080000000000002</v>
      </c>
      <c r="AA12" s="95">
        <f t="shared" si="6"/>
        <v>67.207999999999998</v>
      </c>
      <c r="AB12" s="93">
        <f t="shared" si="7"/>
        <v>101.79482907471639</v>
      </c>
      <c r="AC12" s="91">
        <v>60</v>
      </c>
      <c r="AD12" s="94">
        <v>7.258</v>
      </c>
      <c r="AE12" s="92">
        <f t="shared" si="8"/>
        <v>67.257999999999996</v>
      </c>
      <c r="AF12" s="93">
        <f t="shared" si="9"/>
        <v>101.87056025930357</v>
      </c>
      <c r="AG12" s="96">
        <f>D42</f>
        <v>1.5146236917437863</v>
      </c>
      <c r="AH12" s="52"/>
    </row>
    <row r="13" spans="1:34" ht="18" thickBot="1" x14ac:dyDescent="0.3">
      <c r="A13" s="44">
        <v>8</v>
      </c>
      <c r="B13" s="3" t="s">
        <v>121</v>
      </c>
      <c r="C13" s="5" t="s">
        <v>114</v>
      </c>
      <c r="D13" s="6">
        <f>AVERAGE(L12,L14)</f>
        <v>101.05786998470231</v>
      </c>
      <c r="E13" s="5">
        <f>C37</f>
        <v>101.49000000000002</v>
      </c>
      <c r="F13" s="6" t="s">
        <v>120</v>
      </c>
      <c r="G13" s="45" t="s">
        <v>133</v>
      </c>
      <c r="I13" s="90">
        <v>8</v>
      </c>
      <c r="J13" s="29" t="s">
        <v>121</v>
      </c>
      <c r="K13" s="28" t="s">
        <v>114</v>
      </c>
      <c r="L13" s="22">
        <f t="shared" si="0"/>
        <v>101.57880587068142</v>
      </c>
      <c r="M13" s="91">
        <v>60</v>
      </c>
      <c r="N13" s="91">
        <v>6.6980000000000004</v>
      </c>
      <c r="O13" s="92">
        <v>66.697999999999993</v>
      </c>
      <c r="P13" s="93">
        <f t="shared" si="1"/>
        <v>101.02237099192705</v>
      </c>
      <c r="Q13" s="91">
        <v>60</v>
      </c>
      <c r="R13" s="94">
        <v>7.4770000000000003</v>
      </c>
      <c r="S13" s="95">
        <f t="shared" si="2"/>
        <v>67.477000000000004</v>
      </c>
      <c r="T13" s="22">
        <f t="shared" si="3"/>
        <v>102.20226284779548</v>
      </c>
      <c r="U13" s="91">
        <v>60</v>
      </c>
      <c r="V13" s="94">
        <v>7.7880000000000003</v>
      </c>
      <c r="W13" s="95">
        <f t="shared" si="4"/>
        <v>67.787999999999997</v>
      </c>
      <c r="X13" s="22">
        <f t="shared" si="5"/>
        <v>102.67331081592778</v>
      </c>
      <c r="Y13" s="91">
        <v>60</v>
      </c>
      <c r="Z13" s="94">
        <v>7.2080000000000002</v>
      </c>
      <c r="AA13" s="97">
        <f t="shared" si="6"/>
        <v>67.207999999999998</v>
      </c>
      <c r="AB13" s="98">
        <f t="shared" si="7"/>
        <v>101.79482907471639</v>
      </c>
      <c r="AC13" s="99">
        <v>60</v>
      </c>
      <c r="AD13" s="100">
        <v>7.258</v>
      </c>
      <c r="AE13" s="101">
        <f t="shared" si="8"/>
        <v>67.257999999999996</v>
      </c>
      <c r="AF13" s="98">
        <f t="shared" si="9"/>
        <v>101.87056025930357</v>
      </c>
      <c r="AG13" s="96">
        <f>D42</f>
        <v>1.5146236917437863</v>
      </c>
      <c r="AH13" s="52" t="s">
        <v>172</v>
      </c>
    </row>
    <row r="14" spans="1:34" ht="18" thickBot="1" x14ac:dyDescent="0.3">
      <c r="A14" s="44">
        <v>7</v>
      </c>
      <c r="B14" s="3" t="s">
        <v>121</v>
      </c>
      <c r="C14" s="5" t="s">
        <v>110</v>
      </c>
      <c r="D14" s="6">
        <f>AVERAGE(L12,L14)</f>
        <v>101.05786998470231</v>
      </c>
      <c r="E14" s="5">
        <f>C37</f>
        <v>101.49000000000002</v>
      </c>
      <c r="F14" s="6" t="s">
        <v>120</v>
      </c>
      <c r="G14" s="45" t="s">
        <v>133</v>
      </c>
      <c r="I14" s="90">
        <v>7</v>
      </c>
      <c r="J14" s="29" t="s">
        <v>121</v>
      </c>
      <c r="K14" s="28" t="s">
        <v>110</v>
      </c>
      <c r="L14" s="22">
        <f t="shared" ref="L14:L22" si="10">P14*0.5+T14*0.125+X14*0.125+AB14*0.125+AF14*0.125</f>
        <v>101.26206019114551</v>
      </c>
      <c r="M14" s="91">
        <v>60</v>
      </c>
      <c r="N14" s="91">
        <v>6.3129999999999997</v>
      </c>
      <c r="O14" s="92">
        <v>66.313000000000002</v>
      </c>
      <c r="P14" s="93">
        <f t="shared" ref="P14:P22" si="11">O14*AG14</f>
        <v>100.4392408706057</v>
      </c>
      <c r="Q14" s="91">
        <v>60</v>
      </c>
      <c r="R14" s="94">
        <v>7.0110000000000001</v>
      </c>
      <c r="S14" s="95">
        <f t="shared" ref="S14:S22" si="12">Q14+R14</f>
        <v>67.010999999999996</v>
      </c>
      <c r="T14" s="22">
        <f t="shared" ref="T14:T20" si="13">S14*AG14</f>
        <v>101.49644820744285</v>
      </c>
      <c r="U14" s="91">
        <v>60</v>
      </c>
      <c r="V14" s="94">
        <v>7.04</v>
      </c>
      <c r="W14" s="95">
        <f t="shared" ref="W14:W22" si="14">U14+V14</f>
        <v>67.040000000000006</v>
      </c>
      <c r="X14" s="22">
        <f t="shared" ref="X14:X22" si="15">W14*AG14</f>
        <v>101.54037229450344</v>
      </c>
      <c r="Y14" s="91">
        <v>60</v>
      </c>
      <c r="Z14" s="94">
        <v>7.7320000000000002</v>
      </c>
      <c r="AA14" s="95">
        <f t="shared" ref="AA14:AA21" si="16">Y14+Z14</f>
        <v>67.731999999999999</v>
      </c>
      <c r="AB14" s="93">
        <f t="shared" ref="AB14:AB21" si="17">AA14*AG14</f>
        <v>102.58849188919014</v>
      </c>
      <c r="AC14" s="91">
        <v>60</v>
      </c>
      <c r="AD14" s="94">
        <v>7.8150000000000004</v>
      </c>
      <c r="AE14" s="92">
        <f t="shared" ref="AE14:AE21" si="18">AC14+AD14</f>
        <v>67.814999999999998</v>
      </c>
      <c r="AF14" s="93">
        <f t="shared" ref="AF14:AF21" si="19">AE14*AG14</f>
        <v>102.71420565560487</v>
      </c>
      <c r="AG14" s="96">
        <f>D42</f>
        <v>1.5146236917437863</v>
      </c>
      <c r="AH14" s="52"/>
    </row>
    <row r="15" spans="1:34" ht="18" thickBot="1" x14ac:dyDescent="0.3">
      <c r="A15" s="44">
        <v>9</v>
      </c>
      <c r="B15" s="3" t="s">
        <v>121</v>
      </c>
      <c r="C15" s="5" t="s">
        <v>123</v>
      </c>
      <c r="D15" s="6">
        <f>AVERAGE(L12,L14)</f>
        <v>101.05786998470231</v>
      </c>
      <c r="E15" s="5">
        <f>C37</f>
        <v>101.49000000000002</v>
      </c>
      <c r="F15" s="6" t="s">
        <v>120</v>
      </c>
      <c r="G15" s="45" t="s">
        <v>133</v>
      </c>
      <c r="I15" s="90">
        <v>9</v>
      </c>
      <c r="J15" s="29" t="s">
        <v>121</v>
      </c>
      <c r="K15" s="28" t="s">
        <v>123</v>
      </c>
      <c r="L15" s="22">
        <f>P15*0.5+T15*0.125+X15*0.125+AB15*0.125+AF15*0.125</f>
        <v>101.8090286718265</v>
      </c>
      <c r="M15" s="91">
        <v>60</v>
      </c>
      <c r="N15" s="91">
        <v>6.6429999999999998</v>
      </c>
      <c r="O15" s="92">
        <v>66.643000000000001</v>
      </c>
      <c r="P15" s="93">
        <f>O15*AG15</f>
        <v>100.93906668888116</v>
      </c>
      <c r="Q15" s="91">
        <v>60</v>
      </c>
      <c r="R15" s="94">
        <v>8.0649999999999995</v>
      </c>
      <c r="S15" s="95">
        <f>Q15+R15</f>
        <v>68.064999999999998</v>
      </c>
      <c r="T15" s="22">
        <f>S15*AG15</f>
        <v>103.09286157854081</v>
      </c>
      <c r="U15" s="91">
        <v>60</v>
      </c>
      <c r="V15" s="94">
        <v>8.09</v>
      </c>
      <c r="W15" s="95">
        <f>U15+V15</f>
        <v>68.09</v>
      </c>
      <c r="X15" s="22">
        <f>W15*AG15</f>
        <v>103.13072717083442</v>
      </c>
      <c r="Y15" s="91">
        <v>60</v>
      </c>
      <c r="Z15" s="94">
        <v>7.2110000000000003</v>
      </c>
      <c r="AA15" s="95">
        <f>Y15+Z15</f>
        <v>67.210999999999999</v>
      </c>
      <c r="AB15" s="93">
        <f>AA15*AG15</f>
        <v>101.79937294579162</v>
      </c>
      <c r="AC15" s="91">
        <v>60</v>
      </c>
      <c r="AD15" s="94">
        <v>7.8010000000000002</v>
      </c>
      <c r="AE15" s="92">
        <f>AC15+AD15</f>
        <v>67.801000000000002</v>
      </c>
      <c r="AF15" s="93">
        <f>AE15*AG15</f>
        <v>102.69300092392047</v>
      </c>
      <c r="AG15" s="96">
        <f>D42</f>
        <v>1.5146236917437863</v>
      </c>
      <c r="AH15" s="102"/>
    </row>
    <row r="16" spans="1:34" ht="18" thickBot="1" x14ac:dyDescent="0.3">
      <c r="A16" s="44">
        <v>98</v>
      </c>
      <c r="B16" s="3" t="s">
        <v>127</v>
      </c>
      <c r="C16" s="5" t="s">
        <v>113</v>
      </c>
      <c r="D16" s="6">
        <f>AVERAGE(L16,L18)</f>
        <v>101.39913363524832</v>
      </c>
      <c r="E16" s="5">
        <f>C37</f>
        <v>101.49000000000002</v>
      </c>
      <c r="F16" s="6" t="s">
        <v>120</v>
      </c>
      <c r="G16" s="45" t="s">
        <v>133</v>
      </c>
      <c r="I16" s="90">
        <v>98</v>
      </c>
      <c r="J16" s="29" t="s">
        <v>127</v>
      </c>
      <c r="K16" s="28" t="s">
        <v>113</v>
      </c>
      <c r="L16" s="22">
        <f>P16*0.5+T16*0.125+X16*0.125+AB16*0.125+AF16*0.125</f>
        <v>101.33059691319691</v>
      </c>
      <c r="M16" s="91">
        <v>60</v>
      </c>
      <c r="N16" s="91">
        <v>6.6020000000000003</v>
      </c>
      <c r="O16" s="92">
        <v>66.602000000000004</v>
      </c>
      <c r="P16" s="93">
        <f>O16*AG16</f>
        <v>100.87696711751965</v>
      </c>
      <c r="Q16" s="91">
        <v>60</v>
      </c>
      <c r="R16" s="94">
        <v>7.0759999999999996</v>
      </c>
      <c r="S16" s="95">
        <f>Q16+R16</f>
        <v>67.075999999999993</v>
      </c>
      <c r="T16" s="22">
        <f>S16*AG16</f>
        <v>101.59489874740621</v>
      </c>
      <c r="U16" s="91">
        <v>60</v>
      </c>
      <c r="V16" s="94">
        <v>7.0979999999999999</v>
      </c>
      <c r="W16" s="95">
        <f>U16+V16</f>
        <v>67.097999999999999</v>
      </c>
      <c r="X16" s="22">
        <f>W16*AG16</f>
        <v>101.62822046862458</v>
      </c>
      <c r="Y16" s="91">
        <v>60</v>
      </c>
      <c r="Z16" s="94">
        <v>7.2779999999999996</v>
      </c>
      <c r="AA16" s="95">
        <f>Y16+Z16</f>
        <v>67.278000000000006</v>
      </c>
      <c r="AB16" s="93">
        <f>AA16*AG16</f>
        <v>101.90085273313846</v>
      </c>
      <c r="AC16" s="91">
        <v>60</v>
      </c>
      <c r="AD16" s="94">
        <v>7.3520000000000003</v>
      </c>
      <c r="AE16" s="92">
        <f>AC16+AD16</f>
        <v>67.352000000000004</v>
      </c>
      <c r="AF16" s="93">
        <f>AE16*AG16</f>
        <v>102.0129348863275</v>
      </c>
      <c r="AG16" s="96">
        <f>D42</f>
        <v>1.5146236917437863</v>
      </c>
      <c r="AH16" s="52"/>
    </row>
    <row r="17" spans="1:34" ht="18" thickBot="1" x14ac:dyDescent="0.3">
      <c r="A17" s="44">
        <v>99</v>
      </c>
      <c r="B17" s="3" t="s">
        <v>127</v>
      </c>
      <c r="C17" s="5" t="s">
        <v>128</v>
      </c>
      <c r="D17" s="6">
        <f>AVERAGE(L16,L18)</f>
        <v>101.39913363524832</v>
      </c>
      <c r="E17" s="5">
        <f>C37</f>
        <v>101.49000000000002</v>
      </c>
      <c r="F17" s="6" t="s">
        <v>120</v>
      </c>
      <c r="G17" s="45" t="s">
        <v>133</v>
      </c>
      <c r="I17" s="90">
        <v>99</v>
      </c>
      <c r="J17" s="29" t="s">
        <v>127</v>
      </c>
      <c r="K17" s="28" t="s">
        <v>128</v>
      </c>
      <c r="L17" s="22">
        <f>P17*0.5+T17*0.125+X17*0.125+AB17*0.125+AF17*0.125</f>
        <v>101.87188555503386</v>
      </c>
      <c r="M17" s="91">
        <v>60</v>
      </c>
      <c r="N17" s="91">
        <v>7.1079999999999997</v>
      </c>
      <c r="O17" s="92">
        <v>67.108000000000004</v>
      </c>
      <c r="P17" s="93">
        <f>O17*AG17</f>
        <v>101.64336670554202</v>
      </c>
      <c r="Q17" s="91">
        <v>60</v>
      </c>
      <c r="R17" s="94">
        <v>7.601</v>
      </c>
      <c r="S17" s="95">
        <f>Q17+R17</f>
        <v>67.600999999999999</v>
      </c>
      <c r="T17" s="22">
        <f>S17*AG17</f>
        <v>102.3900761855717</v>
      </c>
      <c r="U17" s="91">
        <v>60</v>
      </c>
      <c r="V17" s="94">
        <v>7.6680000000000001</v>
      </c>
      <c r="W17" s="95">
        <f>U17+V17</f>
        <v>67.668000000000006</v>
      </c>
      <c r="X17" s="22">
        <f>W17*AG17</f>
        <v>102.49155597291855</v>
      </c>
      <c r="Y17" s="91">
        <v>60</v>
      </c>
      <c r="Z17" s="94">
        <v>7.173</v>
      </c>
      <c r="AA17" s="95">
        <f>Y17+Z17</f>
        <v>67.173000000000002</v>
      </c>
      <c r="AB17" s="93">
        <f>AA17*AG17</f>
        <v>101.74181724550536</v>
      </c>
      <c r="AC17" s="91">
        <v>60</v>
      </c>
      <c r="AD17" s="94">
        <v>7.1970000000000001</v>
      </c>
      <c r="AE17" s="92">
        <f>AC17+AD17</f>
        <v>67.197000000000003</v>
      </c>
      <c r="AF17" s="93">
        <f>AE17*AG17</f>
        <v>101.77816821410721</v>
      </c>
      <c r="AG17" s="96">
        <f>D42</f>
        <v>1.5146236917437863</v>
      </c>
      <c r="AH17" s="52"/>
    </row>
    <row r="18" spans="1:34" ht="18" thickBot="1" x14ac:dyDescent="0.3">
      <c r="A18" s="44">
        <v>97</v>
      </c>
      <c r="B18" s="3" t="s">
        <v>127</v>
      </c>
      <c r="C18" s="5" t="s">
        <v>129</v>
      </c>
      <c r="D18" s="6">
        <f>AVERAGE(L16,L18)</f>
        <v>101.39913363524832</v>
      </c>
      <c r="E18" s="5">
        <f>C37</f>
        <v>101.49000000000002</v>
      </c>
      <c r="F18" s="6" t="s">
        <v>120</v>
      </c>
      <c r="G18" s="45" t="s">
        <v>133</v>
      </c>
      <c r="I18" s="90">
        <v>97</v>
      </c>
      <c r="J18" s="29" t="s">
        <v>127</v>
      </c>
      <c r="K18" s="28" t="s">
        <v>129</v>
      </c>
      <c r="L18" s="22">
        <f>P18*0.5+T18*0.125+X18*0.125+AB18*0.125+AF18*0.125</f>
        <v>101.46767035729974</v>
      </c>
      <c r="M18" s="91">
        <v>60</v>
      </c>
      <c r="N18" s="91">
        <v>6.7709999999999999</v>
      </c>
      <c r="O18" s="92">
        <v>66.771000000000001</v>
      </c>
      <c r="P18" s="93">
        <f>O18*AG18</f>
        <v>101.13293852142435</v>
      </c>
      <c r="Q18" s="91">
        <v>60</v>
      </c>
      <c r="R18" s="94">
        <v>7.19</v>
      </c>
      <c r="S18" s="95">
        <f>Q18+R18</f>
        <v>67.19</v>
      </c>
      <c r="T18" s="22">
        <f>S18*AG18</f>
        <v>101.76756584826499</v>
      </c>
      <c r="U18" s="91">
        <v>60</v>
      </c>
      <c r="V18" s="94">
        <v>7.2919999999999998</v>
      </c>
      <c r="W18" s="95">
        <f>U18+V18</f>
        <v>67.292000000000002</v>
      </c>
      <c r="X18" s="22">
        <f>W18*AG18</f>
        <v>101.92205746482287</v>
      </c>
      <c r="Y18" s="91">
        <v>60</v>
      </c>
      <c r="Z18" s="94">
        <v>7.173</v>
      </c>
      <c r="AA18" s="97">
        <f>Y18+Z18</f>
        <v>67.173000000000002</v>
      </c>
      <c r="AB18" s="98">
        <f>AA18*AG18</f>
        <v>101.74181724550536</v>
      </c>
      <c r="AC18" s="99">
        <v>60</v>
      </c>
      <c r="AD18" s="100">
        <v>7.1970000000000001</v>
      </c>
      <c r="AE18" s="101">
        <f>AC18+AD18</f>
        <v>67.197000000000003</v>
      </c>
      <c r="AF18" s="98">
        <f>AE18*AG18</f>
        <v>101.77816821410721</v>
      </c>
      <c r="AG18" s="96">
        <f>D42</f>
        <v>1.5146236917437863</v>
      </c>
      <c r="AH18" s="52" t="s">
        <v>172</v>
      </c>
    </row>
    <row r="19" spans="1:34" ht="18" thickBot="1" x14ac:dyDescent="0.3">
      <c r="A19" s="44">
        <v>11</v>
      </c>
      <c r="B19" s="3" t="s">
        <v>87</v>
      </c>
      <c r="C19" s="5" t="s">
        <v>111</v>
      </c>
      <c r="D19" s="6">
        <f>AVERAGE(L19,L20)</f>
        <v>102.17017175832665</v>
      </c>
      <c r="E19" s="5">
        <f>C37</f>
        <v>101.49000000000002</v>
      </c>
      <c r="F19" s="6" t="s">
        <v>120</v>
      </c>
      <c r="G19" s="45" t="s">
        <v>133</v>
      </c>
      <c r="I19" s="90">
        <v>11</v>
      </c>
      <c r="J19" s="29" t="s">
        <v>87</v>
      </c>
      <c r="K19" s="28" t="s">
        <v>111</v>
      </c>
      <c r="L19" s="22">
        <f t="shared" si="10"/>
        <v>101.65112915196219</v>
      </c>
      <c r="M19" s="91">
        <v>60</v>
      </c>
      <c r="N19" s="91">
        <v>6.5540000000000003</v>
      </c>
      <c r="O19" s="92">
        <v>66.554000000000002</v>
      </c>
      <c r="P19" s="93">
        <f t="shared" si="11"/>
        <v>100.80426518031595</v>
      </c>
      <c r="Q19" s="91">
        <v>60</v>
      </c>
      <c r="R19" s="94">
        <v>6.88</v>
      </c>
      <c r="S19" s="95">
        <f t="shared" si="12"/>
        <v>66.88</v>
      </c>
      <c r="T19" s="22">
        <f t="shared" si="13"/>
        <v>101.29803250382442</v>
      </c>
      <c r="U19" s="91">
        <v>60</v>
      </c>
      <c r="V19" s="94">
        <v>7.3280000000000003</v>
      </c>
      <c r="W19" s="95">
        <f t="shared" si="14"/>
        <v>67.328000000000003</v>
      </c>
      <c r="X19" s="22">
        <f t="shared" si="15"/>
        <v>101.97658391772565</v>
      </c>
      <c r="Y19" s="91">
        <v>60</v>
      </c>
      <c r="Z19" s="94">
        <v>8.0739999999999998</v>
      </c>
      <c r="AA19" s="95">
        <f t="shared" si="16"/>
        <v>68.073999999999998</v>
      </c>
      <c r="AB19" s="93">
        <f t="shared" si="17"/>
        <v>103.1064931917665</v>
      </c>
      <c r="AC19" s="91">
        <v>60</v>
      </c>
      <c r="AD19" s="94">
        <v>8.407</v>
      </c>
      <c r="AE19" s="92">
        <f t="shared" si="18"/>
        <v>68.406999999999996</v>
      </c>
      <c r="AF19" s="93">
        <f t="shared" si="19"/>
        <v>103.61086288111719</v>
      </c>
      <c r="AG19" s="96">
        <f>D42</f>
        <v>1.5146236917437863</v>
      </c>
      <c r="AH19" s="52"/>
    </row>
    <row r="20" spans="1:34" ht="18" thickBot="1" x14ac:dyDescent="0.3">
      <c r="A20" s="44">
        <v>22</v>
      </c>
      <c r="B20" s="3" t="s">
        <v>87</v>
      </c>
      <c r="C20" s="5" t="s">
        <v>116</v>
      </c>
      <c r="D20" s="6">
        <f>AVERAGE(L19,L20)</f>
        <v>102.17017175832665</v>
      </c>
      <c r="E20" s="5">
        <f>C37</f>
        <v>101.49000000000002</v>
      </c>
      <c r="F20" s="6" t="s">
        <v>120</v>
      </c>
      <c r="G20" s="45" t="s">
        <v>133</v>
      </c>
      <c r="I20" s="90">
        <v>22</v>
      </c>
      <c r="J20" s="29" t="s">
        <v>87</v>
      </c>
      <c r="K20" s="28" t="s">
        <v>116</v>
      </c>
      <c r="L20" s="22">
        <f t="shared" si="10"/>
        <v>102.6892143646911</v>
      </c>
      <c r="M20" s="91">
        <v>60</v>
      </c>
      <c r="N20" s="91">
        <v>7.3090000000000002</v>
      </c>
      <c r="O20" s="92">
        <v>67.308999999999997</v>
      </c>
      <c r="P20" s="93">
        <f t="shared" si="11"/>
        <v>101.9478060675825</v>
      </c>
      <c r="Q20" s="91">
        <v>60</v>
      </c>
      <c r="R20" s="94">
        <v>8.3119999999999994</v>
      </c>
      <c r="S20" s="95">
        <f t="shared" si="12"/>
        <v>68.311999999999998</v>
      </c>
      <c r="T20" s="22">
        <f t="shared" si="13"/>
        <v>103.46697363040153</v>
      </c>
      <c r="U20" s="91">
        <v>60</v>
      </c>
      <c r="V20" s="94">
        <v>8.359</v>
      </c>
      <c r="W20" s="95">
        <f t="shared" si="14"/>
        <v>68.358999999999995</v>
      </c>
      <c r="X20" s="22">
        <f t="shared" si="15"/>
        <v>103.53816094391348</v>
      </c>
      <c r="Y20" s="91">
        <v>60</v>
      </c>
      <c r="Z20" s="94">
        <v>8.0739999999999998</v>
      </c>
      <c r="AA20" s="97">
        <f t="shared" si="16"/>
        <v>68.073999999999998</v>
      </c>
      <c r="AB20" s="98">
        <f t="shared" si="17"/>
        <v>103.1064931917665</v>
      </c>
      <c r="AC20" s="99">
        <v>60</v>
      </c>
      <c r="AD20" s="100">
        <v>8.407</v>
      </c>
      <c r="AE20" s="101">
        <f t="shared" si="18"/>
        <v>68.406999999999996</v>
      </c>
      <c r="AF20" s="98">
        <f t="shared" si="19"/>
        <v>103.61086288111719</v>
      </c>
      <c r="AG20" s="96">
        <f>D42</f>
        <v>1.5146236917437863</v>
      </c>
      <c r="AH20" s="52" t="s">
        <v>172</v>
      </c>
    </row>
    <row r="21" spans="1:34" ht="18" thickBot="1" x14ac:dyDescent="0.3">
      <c r="A21" s="44">
        <v>47</v>
      </c>
      <c r="B21" s="3" t="s">
        <v>87</v>
      </c>
      <c r="C21" s="5" t="s">
        <v>117</v>
      </c>
      <c r="D21" s="6">
        <f>AVERAGE(L19,L20)</f>
        <v>102.17017175832665</v>
      </c>
      <c r="E21" s="5">
        <f>C37</f>
        <v>101.49000000000002</v>
      </c>
      <c r="F21" s="6" t="s">
        <v>120</v>
      </c>
      <c r="G21" s="45" t="s">
        <v>133</v>
      </c>
      <c r="I21" s="90">
        <v>47</v>
      </c>
      <c r="J21" s="29" t="s">
        <v>87</v>
      </c>
      <c r="K21" s="28" t="s">
        <v>117</v>
      </c>
      <c r="L21" s="22">
        <f>P21*0.5+T21*0.125+X21*0.125+AB21*0.125+AF21*0.125</f>
        <v>103.07960862123805</v>
      </c>
      <c r="M21" s="91">
        <v>60</v>
      </c>
      <c r="N21" s="91">
        <v>7.8410000000000002</v>
      </c>
      <c r="O21" s="92">
        <v>67.840999999999994</v>
      </c>
      <c r="P21" s="93">
        <f t="shared" si="11"/>
        <v>102.7535858715902</v>
      </c>
      <c r="Q21" s="91">
        <v>60</v>
      </c>
      <c r="R21" s="94">
        <v>7.9080000000000004</v>
      </c>
      <c r="S21" s="95">
        <f t="shared" si="12"/>
        <v>67.908000000000001</v>
      </c>
      <c r="T21" s="22">
        <f>S21*AG21</f>
        <v>102.85506565893704</v>
      </c>
      <c r="U21" s="91">
        <v>60</v>
      </c>
      <c r="V21" s="94">
        <v>8.4209999999999994</v>
      </c>
      <c r="W21" s="95">
        <f t="shared" si="14"/>
        <v>68.420999999999992</v>
      </c>
      <c r="X21" s="22">
        <f t="shared" si="15"/>
        <v>103.63206761280159</v>
      </c>
      <c r="Y21" s="91">
        <v>60</v>
      </c>
      <c r="Z21" s="94">
        <v>8.3379999999999992</v>
      </c>
      <c r="AA21" s="95">
        <f t="shared" si="16"/>
        <v>68.337999999999994</v>
      </c>
      <c r="AB21" s="93">
        <f t="shared" si="17"/>
        <v>103.50635384638686</v>
      </c>
      <c r="AC21" s="91">
        <v>60</v>
      </c>
      <c r="AD21" s="94">
        <v>8.4190000000000005</v>
      </c>
      <c r="AE21" s="92">
        <f t="shared" si="18"/>
        <v>68.418999999999997</v>
      </c>
      <c r="AF21" s="93">
        <f t="shared" si="19"/>
        <v>103.62903836541811</v>
      </c>
      <c r="AG21" s="96">
        <f>D42</f>
        <v>1.5146236917437863</v>
      </c>
      <c r="AH21" s="102"/>
    </row>
    <row r="22" spans="1:34" ht="18" thickBot="1" x14ac:dyDescent="0.3">
      <c r="A22" s="44">
        <v>59</v>
      </c>
      <c r="B22" s="3" t="s">
        <v>126</v>
      </c>
      <c r="C22" s="5" t="s">
        <v>118</v>
      </c>
      <c r="D22" s="6" t="s">
        <v>134</v>
      </c>
      <c r="E22" s="5">
        <f>C37</f>
        <v>101.49000000000002</v>
      </c>
      <c r="F22" s="6" t="s">
        <v>120</v>
      </c>
      <c r="G22" s="45" t="s">
        <v>133</v>
      </c>
      <c r="H22" s="103"/>
      <c r="I22" s="90">
        <v>59</v>
      </c>
      <c r="J22" s="29" t="s">
        <v>126</v>
      </c>
      <c r="K22" s="28" t="s">
        <v>118</v>
      </c>
      <c r="L22" s="22" t="e">
        <f t="shared" si="10"/>
        <v>#VALUE!</v>
      </c>
      <c r="M22" s="91">
        <v>60</v>
      </c>
      <c r="N22" s="91">
        <v>9.9649999999999999</v>
      </c>
      <c r="O22" s="92">
        <v>69.965000000000003</v>
      </c>
      <c r="P22" s="93">
        <f t="shared" si="11"/>
        <v>105.97064659285401</v>
      </c>
      <c r="Q22" s="91">
        <v>60</v>
      </c>
      <c r="R22" s="94">
        <v>9.1620000000000008</v>
      </c>
      <c r="S22" s="95">
        <f t="shared" si="12"/>
        <v>69.162000000000006</v>
      </c>
      <c r="T22" s="22">
        <f>S22*AG22</f>
        <v>104.75440376838375</v>
      </c>
      <c r="U22" s="91">
        <v>60</v>
      </c>
      <c r="V22" s="94">
        <v>9.4220000000000006</v>
      </c>
      <c r="W22" s="95">
        <f t="shared" si="14"/>
        <v>69.421999999999997</v>
      </c>
      <c r="X22" s="22">
        <f t="shared" si="15"/>
        <v>105.14820592823713</v>
      </c>
      <c r="Y22" s="91">
        <v>60</v>
      </c>
      <c r="Z22" s="94">
        <v>9.1620000000000008</v>
      </c>
      <c r="AA22" s="97" t="s">
        <v>134</v>
      </c>
      <c r="AB22" s="98" t="e">
        <f>AA22*AG22</f>
        <v>#VALUE!</v>
      </c>
      <c r="AC22" s="99">
        <v>60</v>
      </c>
      <c r="AD22" s="100">
        <v>9.4220000000000006</v>
      </c>
      <c r="AE22" s="101" t="s">
        <v>134</v>
      </c>
      <c r="AF22" s="98" t="e">
        <f>AE22*AG22</f>
        <v>#VALUE!</v>
      </c>
      <c r="AG22" s="96">
        <f>D42</f>
        <v>1.5146236917437863</v>
      </c>
      <c r="AH22" s="52" t="s">
        <v>203</v>
      </c>
    </row>
    <row r="23" spans="1:34" ht="18" thickBot="1" x14ac:dyDescent="0.3">
      <c r="A23" s="103"/>
      <c r="C23" s="104"/>
      <c r="F23" s="103"/>
      <c r="G23" s="103"/>
      <c r="H23" s="103"/>
      <c r="I23" s="103"/>
      <c r="J23" s="103"/>
      <c r="K23" s="103"/>
      <c r="L23" s="103"/>
      <c r="M23" s="103"/>
      <c r="N23" s="103"/>
      <c r="Q23" s="103"/>
      <c r="R23" s="103"/>
      <c r="AB23" s="103"/>
    </row>
    <row r="24" spans="1:34" ht="30" customHeight="1" thickBot="1" x14ac:dyDescent="0.3">
      <c r="A24" s="172" t="s">
        <v>157</v>
      </c>
      <c r="B24" s="173"/>
      <c r="C24" s="174"/>
      <c r="F24" s="88"/>
    </row>
    <row r="25" spans="1:34" ht="18" thickBot="1" x14ac:dyDescent="0.3">
      <c r="A25" s="10" t="s">
        <v>178</v>
      </c>
      <c r="B25" s="175" t="s">
        <v>181</v>
      </c>
      <c r="C25" s="175"/>
      <c r="F25" s="88"/>
    </row>
    <row r="26" spans="1:34" ht="18" thickBot="1" x14ac:dyDescent="0.3">
      <c r="A26" s="65" t="s">
        <v>153</v>
      </c>
      <c r="B26" s="12" t="s">
        <v>154</v>
      </c>
      <c r="C26" s="66" t="s">
        <v>156</v>
      </c>
      <c r="F26" s="88"/>
    </row>
    <row r="27" spans="1:34" ht="18" thickBot="1" x14ac:dyDescent="0.3">
      <c r="A27" s="69">
        <v>1</v>
      </c>
      <c r="B27" s="11" t="s">
        <v>119</v>
      </c>
      <c r="C27" s="105">
        <v>100.9</v>
      </c>
      <c r="D27" s="2"/>
      <c r="E27" s="88"/>
      <c r="F27" s="103"/>
      <c r="G27" s="187"/>
      <c r="H27" s="187"/>
      <c r="I27" s="103"/>
      <c r="J27" s="88" t="s">
        <v>51</v>
      </c>
      <c r="K27" s="88" t="s">
        <v>51</v>
      </c>
      <c r="L27" s="88" t="s">
        <v>51</v>
      </c>
    </row>
    <row r="28" spans="1:34" ht="18" thickBot="1" x14ac:dyDescent="0.3">
      <c r="A28" s="69">
        <v>2</v>
      </c>
      <c r="B28" s="11" t="s">
        <v>110</v>
      </c>
      <c r="C28" s="105">
        <v>101.3</v>
      </c>
      <c r="D28" s="2"/>
      <c r="E28" s="88"/>
      <c r="F28" s="2"/>
      <c r="G28" s="1"/>
      <c r="H28" s="106"/>
      <c r="I28" s="103"/>
      <c r="J28" s="88" t="s">
        <v>51</v>
      </c>
      <c r="K28" s="88" t="s">
        <v>51</v>
      </c>
      <c r="L28" s="88" t="s">
        <v>51</v>
      </c>
    </row>
    <row r="29" spans="1:34" ht="18" thickBot="1" x14ac:dyDescent="0.3">
      <c r="A29" s="69">
        <v>3</v>
      </c>
      <c r="B29" s="11" t="s">
        <v>113</v>
      </c>
      <c r="C29" s="105">
        <v>101.3</v>
      </c>
      <c r="D29" s="2"/>
      <c r="E29" s="88"/>
      <c r="F29" s="88"/>
    </row>
    <row r="30" spans="1:34" ht="18" thickBot="1" x14ac:dyDescent="0.3">
      <c r="A30" s="69">
        <v>4</v>
      </c>
      <c r="B30" s="11" t="s">
        <v>193</v>
      </c>
      <c r="C30" s="105">
        <v>101.5</v>
      </c>
      <c r="D30" s="1"/>
      <c r="E30" s="88"/>
      <c r="F30" s="88"/>
    </row>
    <row r="31" spans="1:34" ht="18" thickBot="1" x14ac:dyDescent="0.3">
      <c r="A31" s="69">
        <v>5</v>
      </c>
      <c r="B31" s="11" t="s">
        <v>141</v>
      </c>
      <c r="C31" s="105">
        <v>101.5</v>
      </c>
      <c r="D31" s="1"/>
      <c r="E31" s="88"/>
      <c r="F31" s="88"/>
    </row>
    <row r="32" spans="1:34" ht="18" thickBot="1" x14ac:dyDescent="0.3">
      <c r="A32" s="69">
        <v>6</v>
      </c>
      <c r="B32" s="11" t="s">
        <v>114</v>
      </c>
      <c r="C32" s="105">
        <v>101.6</v>
      </c>
      <c r="D32" s="1"/>
      <c r="E32" s="88"/>
      <c r="F32" s="88"/>
    </row>
    <row r="33" spans="1:6" ht="18" thickBot="1" x14ac:dyDescent="0.3">
      <c r="A33" s="69">
        <v>7</v>
      </c>
      <c r="B33" s="11" t="s">
        <v>111</v>
      </c>
      <c r="C33" s="105">
        <v>101.7</v>
      </c>
      <c r="D33" s="1"/>
      <c r="E33" s="88"/>
      <c r="F33" s="88"/>
    </row>
    <row r="34" spans="1:6" ht="18" thickBot="1" x14ac:dyDescent="0.3">
      <c r="A34" s="69">
        <v>8</v>
      </c>
      <c r="B34" s="11" t="s">
        <v>112</v>
      </c>
      <c r="C34" s="105">
        <v>101.7</v>
      </c>
      <c r="D34" s="1"/>
      <c r="E34" s="88"/>
      <c r="F34" s="88"/>
    </row>
    <row r="35" spans="1:6" ht="18" thickBot="1" x14ac:dyDescent="0.3">
      <c r="A35" s="69">
        <v>9</v>
      </c>
      <c r="B35" s="11" t="s">
        <v>67</v>
      </c>
      <c r="C35" s="105">
        <v>101.7</v>
      </c>
      <c r="D35" s="1"/>
      <c r="E35" s="88"/>
      <c r="F35" s="88"/>
    </row>
    <row r="36" spans="1:6" ht="18" thickBot="1" x14ac:dyDescent="0.3">
      <c r="A36" s="69">
        <v>10</v>
      </c>
      <c r="B36" s="11" t="s">
        <v>70</v>
      </c>
      <c r="C36" s="105">
        <v>101.7</v>
      </c>
      <c r="D36" s="1"/>
      <c r="E36" s="88"/>
      <c r="F36" s="88"/>
    </row>
    <row r="37" spans="1:6" ht="18" thickBot="1" x14ac:dyDescent="0.3">
      <c r="A37" s="107"/>
      <c r="B37" s="12" t="s">
        <v>175</v>
      </c>
      <c r="C37" s="108">
        <f>AVERAGE(C27:C36)</f>
        <v>101.49000000000002</v>
      </c>
      <c r="D37" s="1"/>
      <c r="E37" s="88"/>
      <c r="F37" s="88"/>
    </row>
    <row r="38" spans="1:6" ht="18" thickBot="1" x14ac:dyDescent="0.3"/>
    <row r="39" spans="1:6" ht="30" customHeight="1" thickBot="1" x14ac:dyDescent="0.3">
      <c r="A39" s="160" t="s">
        <v>176</v>
      </c>
      <c r="B39" s="161"/>
      <c r="C39" s="161"/>
      <c r="D39" s="162"/>
      <c r="E39" s="103"/>
      <c r="F39" s="103"/>
    </row>
    <row r="40" spans="1:6" ht="18" thickBot="1" x14ac:dyDescent="0.3">
      <c r="A40" s="75" t="s">
        <v>178</v>
      </c>
      <c r="B40" s="163" t="s">
        <v>182</v>
      </c>
      <c r="C40" s="163"/>
      <c r="D40" s="109"/>
      <c r="E40" s="103"/>
      <c r="F40" s="103"/>
    </row>
    <row r="41" spans="1:6" ht="18" thickBot="1" x14ac:dyDescent="0.3">
      <c r="A41" s="71" t="s">
        <v>52</v>
      </c>
      <c r="B41" s="30" t="s">
        <v>171</v>
      </c>
      <c r="C41" s="30" t="s">
        <v>177</v>
      </c>
      <c r="D41" s="110" t="s">
        <v>211</v>
      </c>
      <c r="E41" s="103"/>
      <c r="F41" s="103"/>
    </row>
    <row r="42" spans="1:6" ht="18" thickBot="1" x14ac:dyDescent="0.3">
      <c r="A42" s="77" t="s">
        <v>119</v>
      </c>
      <c r="B42" s="75">
        <v>100</v>
      </c>
      <c r="C42" s="111">
        <v>66.022999999999996</v>
      </c>
      <c r="D42" s="75">
        <f>B42/C42</f>
        <v>1.5146236917437863</v>
      </c>
      <c r="E42" s="103"/>
      <c r="F42" s="103"/>
    </row>
  </sheetData>
  <mergeCells count="13">
    <mergeCell ref="I1:AH1"/>
    <mergeCell ref="K2:L2"/>
    <mergeCell ref="M2:P2"/>
    <mergeCell ref="A1:G1"/>
    <mergeCell ref="C2:D2"/>
    <mergeCell ref="E2:F2"/>
    <mergeCell ref="A2:B2"/>
    <mergeCell ref="I2:J2"/>
    <mergeCell ref="A24:C24"/>
    <mergeCell ref="G27:H27"/>
    <mergeCell ref="B25:C25"/>
    <mergeCell ref="A39:D39"/>
    <mergeCell ref="B40:C40"/>
  </mergeCells>
  <phoneticPr fontId="6" type="noConversion"/>
  <printOptions horizontalCentered="1" verticalCentered="1"/>
  <pageMargins left="1" right="1" top="1" bottom="1" header="0.5" footer="0.5"/>
  <pageSetup paperSize="9" scale="58" fitToWidth="2" fitToHeight="3" orientation="landscape" r:id="rId1"/>
  <rowBreaks count="1" manualBreakCount="1">
    <brk id="23" max="16383" man="1"/>
  </rowBreaks>
  <colBreaks count="2" manualBreakCount="2">
    <brk id="7" max="1048575" man="1"/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26" sqref="F26"/>
    </sheetView>
  </sheetViews>
  <sheetFormatPr baseColWidth="10" defaultColWidth="15.83203125" defaultRowHeight="15" x14ac:dyDescent="0.2"/>
  <cols>
    <col min="1" max="1" width="15.83203125" style="35"/>
    <col min="2" max="2" width="15.83203125" style="34"/>
    <col min="3" max="7" width="15.83203125" style="35"/>
    <col min="8" max="8" width="5.83203125" style="35" customWidth="1"/>
    <col min="9" max="12" width="15.83203125" style="35"/>
    <col min="13" max="14" width="0" style="35" hidden="1" customWidth="1"/>
    <col min="15" max="16" width="15.83203125" style="35"/>
    <col min="17" max="18" width="0" style="35" hidden="1" customWidth="1"/>
    <col min="19" max="20" width="15.83203125" style="35"/>
    <col min="21" max="22" width="0" style="35" hidden="1" customWidth="1"/>
    <col min="23" max="24" width="15.83203125" style="35"/>
    <col min="25" max="26" width="0" style="35" hidden="1" customWidth="1"/>
    <col min="27" max="28" width="15.83203125" style="35"/>
    <col min="29" max="30" width="0" style="35" hidden="1" customWidth="1"/>
    <col min="31" max="32" width="15.83203125" style="35"/>
    <col min="33" max="33" width="0" style="35" hidden="1" customWidth="1"/>
    <col min="34" max="34" width="45.83203125" style="35" customWidth="1"/>
    <col min="35" max="16384" width="15.83203125" style="35"/>
  </cols>
  <sheetData>
    <row r="1" spans="1:34" ht="30" customHeight="1" thickBot="1" x14ac:dyDescent="0.25">
      <c r="A1" s="182" t="s">
        <v>149</v>
      </c>
      <c r="B1" s="183"/>
      <c r="C1" s="183"/>
      <c r="D1" s="183"/>
      <c r="E1" s="183"/>
      <c r="F1" s="183"/>
      <c r="G1" s="184"/>
      <c r="I1" s="176" t="s">
        <v>169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4" ht="18" thickBot="1" x14ac:dyDescent="0.3">
      <c r="A2" s="164" t="s">
        <v>187</v>
      </c>
      <c r="B2" s="164"/>
      <c r="C2" s="164" t="s">
        <v>151</v>
      </c>
      <c r="D2" s="164"/>
      <c r="E2" s="164" t="s">
        <v>152</v>
      </c>
      <c r="F2" s="164"/>
      <c r="G2" s="3"/>
      <c r="I2" s="171" t="s">
        <v>188</v>
      </c>
      <c r="J2" s="171"/>
      <c r="K2" s="171" t="s">
        <v>151</v>
      </c>
      <c r="L2" s="171"/>
      <c r="M2" s="171" t="s">
        <v>152</v>
      </c>
      <c r="N2" s="171"/>
      <c r="O2" s="171"/>
      <c r="P2" s="171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31"/>
      <c r="AH2" s="14"/>
    </row>
    <row r="3" spans="1:34" ht="18" thickBot="1" x14ac:dyDescent="0.3">
      <c r="A3" s="46" t="s">
        <v>142</v>
      </c>
      <c r="B3" s="9" t="s">
        <v>143</v>
      </c>
      <c r="C3" s="9" t="s">
        <v>144</v>
      </c>
      <c r="D3" s="9" t="s">
        <v>145</v>
      </c>
      <c r="E3" s="9" t="s">
        <v>146</v>
      </c>
      <c r="F3" s="9" t="s">
        <v>147</v>
      </c>
      <c r="G3" s="47" t="s">
        <v>74</v>
      </c>
      <c r="I3" s="49" t="s">
        <v>33</v>
      </c>
      <c r="J3" s="20" t="s">
        <v>167</v>
      </c>
      <c r="K3" s="20" t="s">
        <v>154</v>
      </c>
      <c r="L3" s="19" t="s">
        <v>155</v>
      </c>
      <c r="M3" s="21"/>
      <c r="N3" s="21"/>
      <c r="O3" s="21" t="s">
        <v>160</v>
      </c>
      <c r="P3" s="21" t="s">
        <v>161</v>
      </c>
      <c r="Q3" s="21"/>
      <c r="R3" s="21"/>
      <c r="S3" s="21" t="s">
        <v>162</v>
      </c>
      <c r="T3" s="21" t="s">
        <v>161</v>
      </c>
      <c r="U3" s="21"/>
      <c r="V3" s="21"/>
      <c r="W3" s="21" t="s">
        <v>163</v>
      </c>
      <c r="X3" s="21" t="s">
        <v>161</v>
      </c>
      <c r="Y3" s="21"/>
      <c r="Z3" s="21"/>
      <c r="AA3" s="21" t="s">
        <v>164</v>
      </c>
      <c r="AB3" s="21" t="s">
        <v>161</v>
      </c>
      <c r="AC3" s="21"/>
      <c r="AD3" s="21"/>
      <c r="AE3" s="21" t="s">
        <v>165</v>
      </c>
      <c r="AF3" s="21" t="s">
        <v>161</v>
      </c>
      <c r="AG3" s="32"/>
      <c r="AH3" s="50" t="s">
        <v>36</v>
      </c>
    </row>
    <row r="4" spans="1:34" ht="18" thickBot="1" x14ac:dyDescent="0.25">
      <c r="A4" s="48">
        <v>2</v>
      </c>
      <c r="B4" s="4" t="s">
        <v>135</v>
      </c>
      <c r="C4" s="5" t="s">
        <v>131</v>
      </c>
      <c r="D4" s="4">
        <f>AVERAGE(L4,L6)</f>
        <v>102.31293188763109</v>
      </c>
      <c r="E4" s="5">
        <f>C37</f>
        <v>101.57000000000001</v>
      </c>
      <c r="F4" s="6" t="s">
        <v>136</v>
      </c>
      <c r="G4" s="45" t="s">
        <v>133</v>
      </c>
      <c r="I4" s="54">
        <v>2</v>
      </c>
      <c r="J4" s="55" t="s">
        <v>135</v>
      </c>
      <c r="K4" s="56" t="s">
        <v>131</v>
      </c>
      <c r="L4" s="57">
        <f>P4*0.5+T4*0.125+X4*0.125+AB4*0.125+AF4*0.125</f>
        <v>102.24950517397042</v>
      </c>
      <c r="M4" s="58">
        <v>60</v>
      </c>
      <c r="N4" s="58">
        <v>57.082000000000001</v>
      </c>
      <c r="O4" s="59">
        <f>M4+N4</f>
        <v>117.08199999999999</v>
      </c>
      <c r="P4" s="60">
        <f>O4*AG4</f>
        <v>101.64073894020419</v>
      </c>
      <c r="Q4" s="58">
        <v>60</v>
      </c>
      <c r="R4" s="61">
        <v>57.668999999999997</v>
      </c>
      <c r="S4" s="62">
        <f>Q4+R4</f>
        <v>117.669</v>
      </c>
      <c r="T4" s="57">
        <f>S4*AG4</f>
        <v>102.150322939093</v>
      </c>
      <c r="U4" s="58">
        <v>60</v>
      </c>
      <c r="V4" s="61">
        <v>58.445999999999998</v>
      </c>
      <c r="W4" s="62">
        <f>U4+V4</f>
        <v>118.446</v>
      </c>
      <c r="X4" s="57">
        <f>W4*AG4</f>
        <v>102.82484894784361</v>
      </c>
      <c r="Y4" s="58">
        <v>60</v>
      </c>
      <c r="Z4" s="61">
        <v>58.853999999999999</v>
      </c>
      <c r="AA4" s="62">
        <f>Y4+Z4</f>
        <v>118.854</v>
      </c>
      <c r="AB4" s="60">
        <f>AA4*AG4</f>
        <v>103.17904021112578</v>
      </c>
      <c r="AC4" s="58">
        <v>60</v>
      </c>
      <c r="AD4" s="61">
        <v>58.969000000000001</v>
      </c>
      <c r="AE4" s="59">
        <f>AC4+AD4</f>
        <v>118.96899999999999</v>
      </c>
      <c r="AF4" s="60">
        <f>AE4*AG4</f>
        <v>103.27887353288423</v>
      </c>
      <c r="AG4" s="63">
        <f>D42</f>
        <v>0.86811584137787356</v>
      </c>
      <c r="AH4" s="64"/>
    </row>
    <row r="5" spans="1:34" ht="18" thickBot="1" x14ac:dyDescent="0.25">
      <c r="A5" s="48">
        <v>3</v>
      </c>
      <c r="B5" s="4" t="s">
        <v>135</v>
      </c>
      <c r="C5" s="5" t="s">
        <v>70</v>
      </c>
      <c r="D5" s="6">
        <f>AVERAGE(L4,L6)</f>
        <v>102.31293188763109</v>
      </c>
      <c r="E5" s="5">
        <f>C37</f>
        <v>101.57000000000001</v>
      </c>
      <c r="F5" s="6" t="s">
        <v>136</v>
      </c>
      <c r="G5" s="45" t="s">
        <v>133</v>
      </c>
      <c r="I5" s="51">
        <v>3</v>
      </c>
      <c r="J5" s="22" t="s">
        <v>135</v>
      </c>
      <c r="K5" s="23" t="s">
        <v>70</v>
      </c>
      <c r="L5" s="24">
        <f t="shared" ref="L5:L19" si="0">P5*0.5+T5*0.125+X5*0.125+AB5*0.125+AF5*0.125</f>
        <v>102.53576637266477</v>
      </c>
      <c r="M5" s="36">
        <v>60</v>
      </c>
      <c r="N5" s="36">
        <v>57.133000000000003</v>
      </c>
      <c r="O5" s="25">
        <f t="shared" ref="O5:O22" si="1">M5+N5</f>
        <v>117.13300000000001</v>
      </c>
      <c r="P5" s="26">
        <f t="shared" ref="P5:P20" si="2">O5*AG5</f>
        <v>101.68501284811447</v>
      </c>
      <c r="Q5" s="36">
        <v>60</v>
      </c>
      <c r="R5" s="37">
        <v>59.274000000000001</v>
      </c>
      <c r="S5" s="27">
        <f>Q5+R5</f>
        <v>119.274</v>
      </c>
      <c r="T5" s="24">
        <f t="shared" ref="T5:T19" si="3">S5*AG5</f>
        <v>103.54364886450449</v>
      </c>
      <c r="U5" s="36">
        <v>60</v>
      </c>
      <c r="V5" s="37">
        <v>59.274999999999999</v>
      </c>
      <c r="W5" s="27">
        <f>U5+V5</f>
        <v>119.27500000000001</v>
      </c>
      <c r="X5" s="24">
        <f t="shared" ref="X5:X20" si="4">W5*AG5</f>
        <v>103.54451698034588</v>
      </c>
      <c r="Y5" s="36">
        <v>60</v>
      </c>
      <c r="Z5" s="37">
        <v>58.853999999999999</v>
      </c>
      <c r="AA5" s="15">
        <f t="shared" ref="AA5:AA22" si="5">Y5+Z5</f>
        <v>118.854</v>
      </c>
      <c r="AB5" s="16">
        <f t="shared" ref="AB5:AB20" si="6">AA5*AG5</f>
        <v>103.17904021112578</v>
      </c>
      <c r="AC5" s="39">
        <v>60</v>
      </c>
      <c r="AD5" s="40">
        <v>58.969000000000001</v>
      </c>
      <c r="AE5" s="17">
        <f t="shared" ref="AE5:AE20" si="7">AC5+AD5</f>
        <v>118.96899999999999</v>
      </c>
      <c r="AF5" s="16">
        <f t="shared" ref="AF5:AF20" si="8">AE5*AG5</f>
        <v>103.27887353288423</v>
      </c>
      <c r="AG5" s="41">
        <f>D42</f>
        <v>0.86811584137787356</v>
      </c>
      <c r="AH5" s="52" t="s">
        <v>172</v>
      </c>
    </row>
    <row r="6" spans="1:34" ht="18" thickBot="1" x14ac:dyDescent="0.25">
      <c r="A6" s="48">
        <v>4</v>
      </c>
      <c r="B6" s="4" t="s">
        <v>135</v>
      </c>
      <c r="C6" s="5" t="s">
        <v>67</v>
      </c>
      <c r="D6" s="6">
        <f>AVERAGE(L4,L6)</f>
        <v>102.31293188763109</v>
      </c>
      <c r="E6" s="5">
        <f>C37</f>
        <v>101.57000000000001</v>
      </c>
      <c r="F6" s="6" t="s">
        <v>136</v>
      </c>
      <c r="G6" s="45" t="s">
        <v>133</v>
      </c>
      <c r="I6" s="51">
        <v>4</v>
      </c>
      <c r="J6" s="22" t="s">
        <v>135</v>
      </c>
      <c r="K6" s="23" t="s">
        <v>67</v>
      </c>
      <c r="L6" s="24">
        <f t="shared" si="0"/>
        <v>102.37635860129176</v>
      </c>
      <c r="M6" s="36">
        <v>60</v>
      </c>
      <c r="N6" s="36">
        <v>56.485999999999997</v>
      </c>
      <c r="O6" s="25">
        <f t="shared" si="1"/>
        <v>116.48599999999999</v>
      </c>
      <c r="P6" s="26">
        <f t="shared" si="2"/>
        <v>101.12334189874296</v>
      </c>
      <c r="Q6" s="36">
        <v>60</v>
      </c>
      <c r="R6" s="37">
        <v>59.14</v>
      </c>
      <c r="S6" s="27">
        <f t="shared" ref="S6:S22" si="9">Q6+R6</f>
        <v>119.14</v>
      </c>
      <c r="T6" s="24">
        <f t="shared" si="3"/>
        <v>103.42732134175986</v>
      </c>
      <c r="U6" s="36">
        <v>60</v>
      </c>
      <c r="V6" s="37">
        <v>59.27</v>
      </c>
      <c r="W6" s="27">
        <f>U6+V6</f>
        <v>119.27000000000001</v>
      </c>
      <c r="X6" s="24">
        <f t="shared" si="4"/>
        <v>103.54017640113899</v>
      </c>
      <c r="Y6" s="36">
        <v>60</v>
      </c>
      <c r="Z6" s="37">
        <v>59.305</v>
      </c>
      <c r="AA6" s="27">
        <f t="shared" si="5"/>
        <v>119.30500000000001</v>
      </c>
      <c r="AB6" s="26">
        <f t="shared" si="6"/>
        <v>103.57056045558721</v>
      </c>
      <c r="AC6" s="36">
        <v>60</v>
      </c>
      <c r="AD6" s="37">
        <v>59.776000000000003</v>
      </c>
      <c r="AE6" s="25">
        <f t="shared" si="7"/>
        <v>119.77600000000001</v>
      </c>
      <c r="AF6" s="26">
        <f t="shared" si="8"/>
        <v>103.97944301687619</v>
      </c>
      <c r="AG6" s="38">
        <f>D42</f>
        <v>0.86811584137787356</v>
      </c>
      <c r="AH6" s="52"/>
    </row>
    <row r="7" spans="1:34" ht="18" thickBot="1" x14ac:dyDescent="0.25">
      <c r="A7" s="48">
        <v>54</v>
      </c>
      <c r="B7" s="4" t="s">
        <v>135</v>
      </c>
      <c r="C7" s="5" t="s">
        <v>68</v>
      </c>
      <c r="D7" s="6">
        <f>AVERAGE(L4,L6)</f>
        <v>102.31293188763109</v>
      </c>
      <c r="E7" s="5">
        <f>C37</f>
        <v>101.57000000000001</v>
      </c>
      <c r="F7" s="6" t="s">
        <v>136</v>
      </c>
      <c r="G7" s="45" t="s">
        <v>133</v>
      </c>
      <c r="I7" s="51">
        <v>54</v>
      </c>
      <c r="J7" s="22" t="s">
        <v>135</v>
      </c>
      <c r="K7" s="23" t="s">
        <v>68</v>
      </c>
      <c r="L7" s="24">
        <f t="shared" si="0"/>
        <v>103.18522553649561</v>
      </c>
      <c r="M7" s="36">
        <v>60</v>
      </c>
      <c r="N7" s="36">
        <v>57.445999999999998</v>
      </c>
      <c r="O7" s="25">
        <f t="shared" si="1"/>
        <v>117.446</v>
      </c>
      <c r="P7" s="26">
        <f t="shared" si="2"/>
        <v>101.95673310646573</v>
      </c>
      <c r="Q7" s="36">
        <v>60</v>
      </c>
      <c r="R7" s="37">
        <v>60.472000000000001</v>
      </c>
      <c r="S7" s="27">
        <f t="shared" si="9"/>
        <v>120.47200000000001</v>
      </c>
      <c r="T7" s="24">
        <f t="shared" si="3"/>
        <v>104.58365164247519</v>
      </c>
      <c r="U7" s="36">
        <v>60</v>
      </c>
      <c r="V7" s="37">
        <v>60.570999999999998</v>
      </c>
      <c r="W7" s="27">
        <f t="shared" ref="W7:W22" si="10">U7+V7</f>
        <v>120.571</v>
      </c>
      <c r="X7" s="24">
        <f t="shared" si="4"/>
        <v>104.6695951107716</v>
      </c>
      <c r="Y7" s="36">
        <v>60</v>
      </c>
      <c r="Z7" s="37">
        <v>59.344000000000001</v>
      </c>
      <c r="AA7" s="27">
        <f t="shared" si="5"/>
        <v>119.34399999999999</v>
      </c>
      <c r="AB7" s="26">
        <f t="shared" si="6"/>
        <v>103.60441697340094</v>
      </c>
      <c r="AC7" s="36">
        <v>60</v>
      </c>
      <c r="AD7" s="37">
        <v>60.718000000000004</v>
      </c>
      <c r="AE7" s="25">
        <f t="shared" si="7"/>
        <v>120.718</v>
      </c>
      <c r="AF7" s="26">
        <f t="shared" si="8"/>
        <v>104.79720813945414</v>
      </c>
      <c r="AG7" s="38">
        <f>D42</f>
        <v>0.86811584137787356</v>
      </c>
      <c r="AH7" s="52"/>
    </row>
    <row r="8" spans="1:34" ht="18" thickBot="1" x14ac:dyDescent="0.25">
      <c r="A8" s="48">
        <v>33</v>
      </c>
      <c r="B8" s="4" t="s">
        <v>81</v>
      </c>
      <c r="C8" s="5" t="s">
        <v>137</v>
      </c>
      <c r="D8" s="6">
        <f>AVERAGE(L10,L8)</f>
        <v>101.42902718938815</v>
      </c>
      <c r="E8" s="5">
        <f>C37</f>
        <v>101.57000000000001</v>
      </c>
      <c r="F8" s="6" t="s">
        <v>136</v>
      </c>
      <c r="G8" s="45" t="s">
        <v>133</v>
      </c>
      <c r="I8" s="51">
        <v>33</v>
      </c>
      <c r="J8" s="22" t="s">
        <v>81</v>
      </c>
      <c r="K8" s="23" t="s">
        <v>137</v>
      </c>
      <c r="L8" s="24">
        <f t="shared" si="0"/>
        <v>101.55772536287242</v>
      </c>
      <c r="M8" s="36">
        <v>60</v>
      </c>
      <c r="N8" s="36">
        <v>56.572000000000003</v>
      </c>
      <c r="O8" s="25">
        <f t="shared" si="1"/>
        <v>116.572</v>
      </c>
      <c r="P8" s="26">
        <f t="shared" si="2"/>
        <v>101.19799986110148</v>
      </c>
      <c r="Q8" s="36">
        <v>60</v>
      </c>
      <c r="R8" s="37">
        <v>56.561999999999998</v>
      </c>
      <c r="S8" s="27">
        <f t="shared" si="9"/>
        <v>116.562</v>
      </c>
      <c r="T8" s="24">
        <f t="shared" si="3"/>
        <v>101.1893187026877</v>
      </c>
      <c r="U8" s="36">
        <v>60</v>
      </c>
      <c r="V8" s="37">
        <v>57.122999999999998</v>
      </c>
      <c r="W8" s="27">
        <f t="shared" si="10"/>
        <v>117.12299999999999</v>
      </c>
      <c r="X8" s="24">
        <f t="shared" si="4"/>
        <v>101.67633168970067</v>
      </c>
      <c r="Y8" s="36">
        <v>60</v>
      </c>
      <c r="Z8" s="37">
        <v>57.57</v>
      </c>
      <c r="AA8" s="27">
        <f t="shared" si="5"/>
        <v>117.57</v>
      </c>
      <c r="AB8" s="26">
        <f t="shared" si="6"/>
        <v>102.0643794707966</v>
      </c>
      <c r="AC8" s="36">
        <v>60</v>
      </c>
      <c r="AD8" s="37">
        <v>58.347999999999999</v>
      </c>
      <c r="AE8" s="25">
        <f t="shared" si="7"/>
        <v>118.348</v>
      </c>
      <c r="AF8" s="26">
        <f t="shared" si="8"/>
        <v>102.73977359538858</v>
      </c>
      <c r="AG8" s="38">
        <f>D42</f>
        <v>0.86811584137787356</v>
      </c>
      <c r="AH8" s="52"/>
    </row>
    <row r="9" spans="1:34" ht="18" thickBot="1" x14ac:dyDescent="0.25">
      <c r="A9" s="48">
        <v>77</v>
      </c>
      <c r="B9" s="4" t="s">
        <v>81</v>
      </c>
      <c r="C9" s="5" t="s">
        <v>66</v>
      </c>
      <c r="D9" s="6">
        <f>AVERAGE(L10,L8)</f>
        <v>101.42902718938815</v>
      </c>
      <c r="E9" s="5">
        <f>C37</f>
        <v>101.57000000000001</v>
      </c>
      <c r="F9" s="6" t="s">
        <v>136</v>
      </c>
      <c r="G9" s="45" t="s">
        <v>133</v>
      </c>
      <c r="I9" s="51">
        <v>77</v>
      </c>
      <c r="J9" s="22" t="s">
        <v>81</v>
      </c>
      <c r="K9" s="23" t="s">
        <v>66</v>
      </c>
      <c r="L9" s="24">
        <f t="shared" si="0"/>
        <v>101.73199961802904</v>
      </c>
      <c r="M9" s="36">
        <v>60</v>
      </c>
      <c r="N9" s="36">
        <v>55.776000000000003</v>
      </c>
      <c r="O9" s="25">
        <f t="shared" si="1"/>
        <v>115.77600000000001</v>
      </c>
      <c r="P9" s="26">
        <f t="shared" si="2"/>
        <v>100.5069796513647</v>
      </c>
      <c r="Q9" s="36">
        <v>60</v>
      </c>
      <c r="R9" s="37">
        <v>56.945</v>
      </c>
      <c r="S9" s="27">
        <f t="shared" si="9"/>
        <v>116.94499999999999</v>
      </c>
      <c r="T9" s="24">
        <f t="shared" si="3"/>
        <v>101.52180706993542</v>
      </c>
      <c r="U9" s="36">
        <v>60</v>
      </c>
      <c r="V9" s="37">
        <v>57.720999999999997</v>
      </c>
      <c r="W9" s="27">
        <f t="shared" si="10"/>
        <v>117.721</v>
      </c>
      <c r="X9" s="24">
        <f t="shared" si="4"/>
        <v>102.19546496284465</v>
      </c>
      <c r="Y9" s="36">
        <v>60</v>
      </c>
      <c r="Z9" s="37">
        <v>59.841999999999999</v>
      </c>
      <c r="AA9" s="27">
        <f t="shared" si="5"/>
        <v>119.842</v>
      </c>
      <c r="AB9" s="26">
        <f t="shared" si="6"/>
        <v>104.03673866240712</v>
      </c>
      <c r="AC9" s="36">
        <v>60</v>
      </c>
      <c r="AD9" s="37">
        <v>59.884999999999998</v>
      </c>
      <c r="AE9" s="25">
        <f t="shared" si="7"/>
        <v>119.88499999999999</v>
      </c>
      <c r="AF9" s="26">
        <f t="shared" si="8"/>
        <v>104.07406764358636</v>
      </c>
      <c r="AG9" s="38">
        <f>D42</f>
        <v>0.86811584137787356</v>
      </c>
      <c r="AH9" s="52"/>
    </row>
    <row r="10" spans="1:34" ht="18" thickBot="1" x14ac:dyDescent="0.25">
      <c r="A10" s="48">
        <v>66</v>
      </c>
      <c r="B10" s="4" t="s">
        <v>81</v>
      </c>
      <c r="C10" s="5" t="s">
        <v>112</v>
      </c>
      <c r="D10" s="6">
        <f>AVERAGE(L10,L8)</f>
        <v>101.42902718938815</v>
      </c>
      <c r="E10" s="5">
        <f>C37</f>
        <v>101.57000000000001</v>
      </c>
      <c r="F10" s="6" t="s">
        <v>136</v>
      </c>
      <c r="G10" s="45" t="s">
        <v>133</v>
      </c>
      <c r="I10" s="51">
        <v>66</v>
      </c>
      <c r="J10" s="22" t="s">
        <v>81</v>
      </c>
      <c r="K10" s="23" t="s">
        <v>112</v>
      </c>
      <c r="L10" s="24">
        <f t="shared" si="0"/>
        <v>101.30032901590388</v>
      </c>
      <c r="M10" s="36">
        <v>60</v>
      </c>
      <c r="N10" s="36">
        <v>55.518999999999998</v>
      </c>
      <c r="O10" s="25">
        <f t="shared" si="1"/>
        <v>115.51900000000001</v>
      </c>
      <c r="P10" s="26">
        <f t="shared" si="2"/>
        <v>100.28387388013059</v>
      </c>
      <c r="Q10" s="36">
        <v>60</v>
      </c>
      <c r="R10" s="37">
        <v>56.533000000000001</v>
      </c>
      <c r="S10" s="27">
        <f t="shared" si="9"/>
        <v>116.533</v>
      </c>
      <c r="T10" s="24">
        <f t="shared" si="3"/>
        <v>101.16414334328775</v>
      </c>
      <c r="U10" s="36">
        <v>60</v>
      </c>
      <c r="V10" s="37">
        <v>57.64</v>
      </c>
      <c r="W10" s="27">
        <f t="shared" si="10"/>
        <v>117.64</v>
      </c>
      <c r="X10" s="24">
        <f t="shared" si="4"/>
        <v>102.12514757969305</v>
      </c>
      <c r="Y10" s="36">
        <v>60</v>
      </c>
      <c r="Z10" s="37">
        <v>58.576000000000001</v>
      </c>
      <c r="AA10" s="27">
        <f t="shared" si="5"/>
        <v>118.57599999999999</v>
      </c>
      <c r="AB10" s="26">
        <f t="shared" si="6"/>
        <v>102.93770400722273</v>
      </c>
      <c r="AC10" s="36">
        <v>60</v>
      </c>
      <c r="AD10" s="37">
        <v>58.694000000000003</v>
      </c>
      <c r="AE10" s="25">
        <f t="shared" si="7"/>
        <v>118.694</v>
      </c>
      <c r="AF10" s="26">
        <f t="shared" si="8"/>
        <v>103.04014167650533</v>
      </c>
      <c r="AG10" s="38">
        <f>D42</f>
        <v>0.86811584137787356</v>
      </c>
      <c r="AH10" s="52"/>
    </row>
    <row r="11" spans="1:34" ht="18" thickBot="1" x14ac:dyDescent="0.25">
      <c r="A11" s="48">
        <v>88</v>
      </c>
      <c r="B11" s="4" t="s">
        <v>81</v>
      </c>
      <c r="C11" s="5" t="s">
        <v>125</v>
      </c>
      <c r="D11" s="6">
        <f>AVERAGE(L10,L8)</f>
        <v>101.42902718938815</v>
      </c>
      <c r="E11" s="5">
        <f>C37</f>
        <v>101.57000000000001</v>
      </c>
      <c r="F11" s="6" t="s">
        <v>136</v>
      </c>
      <c r="G11" s="45" t="s">
        <v>133</v>
      </c>
      <c r="I11" s="51">
        <v>88</v>
      </c>
      <c r="J11" s="22" t="s">
        <v>81</v>
      </c>
      <c r="K11" s="23" t="s">
        <v>125</v>
      </c>
      <c r="L11" s="24">
        <f t="shared" si="0"/>
        <v>101.70226665046184</v>
      </c>
      <c r="M11" s="36">
        <v>60</v>
      </c>
      <c r="N11" s="36">
        <v>56.277000000000001</v>
      </c>
      <c r="O11" s="25">
        <f t="shared" si="1"/>
        <v>116.277</v>
      </c>
      <c r="P11" s="26">
        <f t="shared" si="2"/>
        <v>100.941905687895</v>
      </c>
      <c r="Q11" s="36">
        <v>60</v>
      </c>
      <c r="R11" s="37">
        <v>58.052</v>
      </c>
      <c r="S11" s="27">
        <f t="shared" si="9"/>
        <v>118.05199999999999</v>
      </c>
      <c r="T11" s="24">
        <f t="shared" si="3"/>
        <v>102.48281130634072</v>
      </c>
      <c r="U11" s="36">
        <v>60</v>
      </c>
      <c r="V11" s="37">
        <v>58.145000000000003</v>
      </c>
      <c r="W11" s="27">
        <f t="shared" si="10"/>
        <v>118.14500000000001</v>
      </c>
      <c r="X11" s="24">
        <f t="shared" si="4"/>
        <v>102.56354607958887</v>
      </c>
      <c r="Y11" s="36">
        <v>60</v>
      </c>
      <c r="Z11" s="37">
        <v>57.826999999999998</v>
      </c>
      <c r="AA11" s="27">
        <f t="shared" si="5"/>
        <v>117.827</v>
      </c>
      <c r="AB11" s="26">
        <f t="shared" si="6"/>
        <v>102.28748524203071</v>
      </c>
      <c r="AC11" s="36">
        <v>60</v>
      </c>
      <c r="AD11" s="37">
        <v>58.091000000000001</v>
      </c>
      <c r="AE11" s="25">
        <f t="shared" si="7"/>
        <v>118.09100000000001</v>
      </c>
      <c r="AF11" s="26">
        <f t="shared" si="8"/>
        <v>102.51666782415447</v>
      </c>
      <c r="AG11" s="38">
        <f>D42</f>
        <v>0.86811584137787356</v>
      </c>
      <c r="AH11" s="52"/>
    </row>
    <row r="12" spans="1:34" ht="18" thickBot="1" x14ac:dyDescent="0.25">
      <c r="A12" s="48">
        <v>1</v>
      </c>
      <c r="B12" s="4" t="s">
        <v>138</v>
      </c>
      <c r="C12" s="5" t="s">
        <v>119</v>
      </c>
      <c r="D12" s="6">
        <f>AVERAGE(L14,L15)</f>
        <v>101.17233618654075</v>
      </c>
      <c r="E12" s="5">
        <f>C37</f>
        <v>101.57000000000001</v>
      </c>
      <c r="F12" s="6" t="s">
        <v>136</v>
      </c>
      <c r="G12" s="45" t="s">
        <v>133</v>
      </c>
      <c r="I12" s="51">
        <v>1</v>
      </c>
      <c r="J12" s="22" t="s">
        <v>138</v>
      </c>
      <c r="K12" s="23" t="s">
        <v>119</v>
      </c>
      <c r="L12" s="24">
        <f t="shared" si="0"/>
        <v>101.7513151954997</v>
      </c>
      <c r="M12" s="36">
        <v>60</v>
      </c>
      <c r="N12" s="36">
        <v>56.185000000000002</v>
      </c>
      <c r="O12" s="25">
        <f t="shared" si="1"/>
        <v>116.185</v>
      </c>
      <c r="P12" s="26">
        <f t="shared" si="2"/>
        <v>100.86203903048825</v>
      </c>
      <c r="Q12" s="36">
        <v>60</v>
      </c>
      <c r="R12" s="37">
        <v>57.235999999999997</v>
      </c>
      <c r="S12" s="27">
        <f t="shared" si="9"/>
        <v>117.23599999999999</v>
      </c>
      <c r="T12" s="24">
        <f t="shared" si="3"/>
        <v>101.77442877977637</v>
      </c>
      <c r="U12" s="36">
        <v>60</v>
      </c>
      <c r="V12" s="37">
        <v>58.137</v>
      </c>
      <c r="W12" s="27">
        <f t="shared" si="10"/>
        <v>118.137</v>
      </c>
      <c r="X12" s="24">
        <f t="shared" si="4"/>
        <v>102.55660115285785</v>
      </c>
      <c r="Y12" s="36">
        <v>60</v>
      </c>
      <c r="Z12" s="37">
        <v>58.726999999999997</v>
      </c>
      <c r="AA12" s="27">
        <f t="shared" si="5"/>
        <v>118.727</v>
      </c>
      <c r="AB12" s="26">
        <f t="shared" si="6"/>
        <v>103.06878949927079</v>
      </c>
      <c r="AC12" s="36">
        <v>60</v>
      </c>
      <c r="AD12" s="37">
        <v>58.835000000000001</v>
      </c>
      <c r="AE12" s="25">
        <f t="shared" si="7"/>
        <v>118.83500000000001</v>
      </c>
      <c r="AF12" s="26">
        <f t="shared" si="8"/>
        <v>103.16254601013961</v>
      </c>
      <c r="AG12" s="38">
        <f>D42</f>
        <v>0.86811584137787356</v>
      </c>
      <c r="AH12" s="52"/>
    </row>
    <row r="13" spans="1:34" ht="18" thickBot="1" x14ac:dyDescent="0.25">
      <c r="A13" s="48">
        <v>7</v>
      </c>
      <c r="B13" s="4" t="s">
        <v>138</v>
      </c>
      <c r="C13" s="5" t="s">
        <v>110</v>
      </c>
      <c r="D13" s="6">
        <f>AVERAGE(L14,L15)</f>
        <v>101.17233618654075</v>
      </c>
      <c r="E13" s="5">
        <f>C37</f>
        <v>101.57000000000001</v>
      </c>
      <c r="F13" s="6" t="s">
        <v>136</v>
      </c>
      <c r="G13" s="45" t="s">
        <v>133</v>
      </c>
      <c r="I13" s="51">
        <v>7</v>
      </c>
      <c r="J13" s="22" t="s">
        <v>138</v>
      </c>
      <c r="K13" s="23" t="s">
        <v>110</v>
      </c>
      <c r="L13" s="24">
        <f t="shared" si="0"/>
        <v>103.0543570734079</v>
      </c>
      <c r="M13" s="36">
        <v>60</v>
      </c>
      <c r="N13" s="36">
        <v>59.31</v>
      </c>
      <c r="O13" s="25">
        <f t="shared" si="1"/>
        <v>119.31</v>
      </c>
      <c r="P13" s="26">
        <f t="shared" si="2"/>
        <v>103.5749010347941</v>
      </c>
      <c r="Q13" s="36">
        <v>60</v>
      </c>
      <c r="R13" s="37">
        <v>57.908000000000001</v>
      </c>
      <c r="S13" s="27">
        <f t="shared" si="9"/>
        <v>117.908</v>
      </c>
      <c r="T13" s="24">
        <f t="shared" si="3"/>
        <v>102.35780262518232</v>
      </c>
      <c r="U13" s="36">
        <v>60</v>
      </c>
      <c r="V13" s="37">
        <v>58.466000000000001</v>
      </c>
      <c r="W13" s="27">
        <f t="shared" si="10"/>
        <v>118.46600000000001</v>
      </c>
      <c r="X13" s="24">
        <f t="shared" si="4"/>
        <v>102.84221126467118</v>
      </c>
      <c r="Y13" s="36">
        <v>60</v>
      </c>
      <c r="Z13" s="37">
        <v>57.872</v>
      </c>
      <c r="AA13" s="27">
        <f t="shared" si="5"/>
        <v>117.872</v>
      </c>
      <c r="AB13" s="26">
        <f t="shared" si="6"/>
        <v>102.32655045489271</v>
      </c>
      <c r="AC13" s="36">
        <v>60</v>
      </c>
      <c r="AD13" s="37">
        <v>58.197000000000003</v>
      </c>
      <c r="AE13" s="25">
        <f t="shared" si="7"/>
        <v>118.197</v>
      </c>
      <c r="AF13" s="26">
        <f t="shared" si="8"/>
        <v>102.60868810334053</v>
      </c>
      <c r="AG13" s="38">
        <f>D42</f>
        <v>0.86811584137787356</v>
      </c>
      <c r="AH13" s="52"/>
    </row>
    <row r="14" spans="1:34" ht="18" thickBot="1" x14ac:dyDescent="0.25">
      <c r="A14" s="48">
        <v>9</v>
      </c>
      <c r="B14" s="4" t="s">
        <v>138</v>
      </c>
      <c r="C14" s="5" t="s">
        <v>139</v>
      </c>
      <c r="D14" s="6">
        <f>AVERAGE(L14,L15)</f>
        <v>101.17233618654075</v>
      </c>
      <c r="E14" s="5">
        <f>C37</f>
        <v>101.57000000000001</v>
      </c>
      <c r="F14" s="6" t="s">
        <v>136</v>
      </c>
      <c r="G14" s="45" t="s">
        <v>133</v>
      </c>
      <c r="I14" s="51">
        <v>9</v>
      </c>
      <c r="J14" s="22" t="s">
        <v>138</v>
      </c>
      <c r="K14" s="23" t="s">
        <v>139</v>
      </c>
      <c r="L14" s="24">
        <f t="shared" si="0"/>
        <v>101.55143152302246</v>
      </c>
      <c r="M14" s="36">
        <v>60</v>
      </c>
      <c r="N14" s="36">
        <v>55.918999999999997</v>
      </c>
      <c r="O14" s="25">
        <f t="shared" si="1"/>
        <v>115.919</v>
      </c>
      <c r="P14" s="26">
        <f t="shared" si="2"/>
        <v>100.63112021668172</v>
      </c>
      <c r="Q14" s="36">
        <v>60</v>
      </c>
      <c r="R14" s="37">
        <v>56.79</v>
      </c>
      <c r="S14" s="27">
        <f t="shared" si="9"/>
        <v>116.78999999999999</v>
      </c>
      <c r="T14" s="24">
        <f t="shared" si="3"/>
        <v>101.38724911452185</v>
      </c>
      <c r="U14" s="36">
        <v>60</v>
      </c>
      <c r="V14" s="37">
        <v>58.122</v>
      </c>
      <c r="W14" s="27">
        <f t="shared" si="10"/>
        <v>118.122</v>
      </c>
      <c r="X14" s="24">
        <f t="shared" si="4"/>
        <v>102.54357941523718</v>
      </c>
      <c r="Y14" s="36">
        <v>60</v>
      </c>
      <c r="Z14" s="37">
        <v>58.484000000000002</v>
      </c>
      <c r="AA14" s="27">
        <f t="shared" si="5"/>
        <v>118.48400000000001</v>
      </c>
      <c r="AB14" s="26">
        <f t="shared" si="6"/>
        <v>102.85783734981598</v>
      </c>
      <c r="AC14" s="36">
        <v>60</v>
      </c>
      <c r="AD14" s="37">
        <v>58.761000000000003</v>
      </c>
      <c r="AE14" s="25">
        <f t="shared" si="7"/>
        <v>118.761</v>
      </c>
      <c r="AF14" s="26">
        <f t="shared" si="8"/>
        <v>103.09830543787764</v>
      </c>
      <c r="AG14" s="38">
        <f>D42</f>
        <v>0.86811584137787356</v>
      </c>
      <c r="AH14" s="52"/>
    </row>
    <row r="15" spans="1:34" ht="18" thickBot="1" x14ac:dyDescent="0.25">
      <c r="A15" s="48">
        <v>12</v>
      </c>
      <c r="B15" s="4" t="s">
        <v>138</v>
      </c>
      <c r="C15" s="5" t="s">
        <v>140</v>
      </c>
      <c r="D15" s="6">
        <f>AVERAGE(L14,L15)</f>
        <v>101.17233618654075</v>
      </c>
      <c r="E15" s="5">
        <f>C37</f>
        <v>101.57000000000001</v>
      </c>
      <c r="F15" s="6" t="s">
        <v>136</v>
      </c>
      <c r="G15" s="45" t="s">
        <v>133</v>
      </c>
      <c r="I15" s="51">
        <v>12</v>
      </c>
      <c r="J15" s="22" t="s">
        <v>138</v>
      </c>
      <c r="K15" s="23" t="s">
        <v>140</v>
      </c>
      <c r="L15" s="24">
        <f t="shared" si="0"/>
        <v>100.79324085005905</v>
      </c>
      <c r="M15" s="36">
        <v>60</v>
      </c>
      <c r="N15" s="36">
        <v>55.192</v>
      </c>
      <c r="O15" s="25">
        <f t="shared" si="1"/>
        <v>115.19200000000001</v>
      </c>
      <c r="P15" s="26">
        <f t="shared" si="2"/>
        <v>100.00000000000001</v>
      </c>
      <c r="Q15" s="36">
        <v>60</v>
      </c>
      <c r="R15" s="37">
        <v>55.887999999999998</v>
      </c>
      <c r="S15" s="27">
        <f t="shared" si="9"/>
        <v>115.88800000000001</v>
      </c>
      <c r="T15" s="24">
        <f t="shared" si="3"/>
        <v>100.60420862559901</v>
      </c>
      <c r="U15" s="36">
        <v>60</v>
      </c>
      <c r="V15" s="37">
        <v>56.374000000000002</v>
      </c>
      <c r="W15" s="27">
        <f t="shared" si="10"/>
        <v>116.374</v>
      </c>
      <c r="X15" s="24">
        <f t="shared" si="4"/>
        <v>101.02611292450865</v>
      </c>
      <c r="Y15" s="36">
        <v>60</v>
      </c>
      <c r="Z15" s="37">
        <v>57.901000000000003</v>
      </c>
      <c r="AA15" s="27">
        <f t="shared" si="5"/>
        <v>117.90100000000001</v>
      </c>
      <c r="AB15" s="26">
        <f t="shared" si="6"/>
        <v>102.35172581429268</v>
      </c>
      <c r="AC15" s="36">
        <v>60</v>
      </c>
      <c r="AD15" s="37">
        <v>57.914999999999999</v>
      </c>
      <c r="AE15" s="25">
        <f t="shared" si="7"/>
        <v>117.91499999999999</v>
      </c>
      <c r="AF15" s="26">
        <f t="shared" si="8"/>
        <v>102.36387943607195</v>
      </c>
      <c r="AG15" s="38">
        <f>D42</f>
        <v>0.86811584137787356</v>
      </c>
      <c r="AH15" s="52"/>
    </row>
    <row r="16" spans="1:34" ht="18" thickBot="1" x14ac:dyDescent="0.25">
      <c r="A16" s="48">
        <v>98</v>
      </c>
      <c r="B16" s="4" t="s">
        <v>127</v>
      </c>
      <c r="C16" s="5" t="s">
        <v>113</v>
      </c>
      <c r="D16" s="6">
        <f>AVERAGE(L16,L18)</f>
        <v>101.48930698312384</v>
      </c>
      <c r="E16" s="5">
        <f>C37</f>
        <v>101.57000000000001</v>
      </c>
      <c r="F16" s="6" t="s">
        <v>136</v>
      </c>
      <c r="G16" s="45" t="s">
        <v>133</v>
      </c>
      <c r="I16" s="51">
        <v>98</v>
      </c>
      <c r="J16" s="22" t="s">
        <v>127</v>
      </c>
      <c r="K16" s="23" t="s">
        <v>113</v>
      </c>
      <c r="L16" s="24">
        <f t="shared" si="0"/>
        <v>101.21416851864714</v>
      </c>
      <c r="M16" s="36">
        <v>60</v>
      </c>
      <c r="N16" s="36">
        <v>55.906999999999996</v>
      </c>
      <c r="O16" s="25">
        <f t="shared" si="1"/>
        <v>115.907</v>
      </c>
      <c r="P16" s="26">
        <f t="shared" si="2"/>
        <v>100.62070282658519</v>
      </c>
      <c r="Q16" s="36">
        <v>60</v>
      </c>
      <c r="R16" s="37">
        <v>55.878</v>
      </c>
      <c r="S16" s="27">
        <f t="shared" si="9"/>
        <v>115.878</v>
      </c>
      <c r="T16" s="24">
        <f t="shared" si="3"/>
        <v>100.59552746718524</v>
      </c>
      <c r="U16" s="36">
        <v>60</v>
      </c>
      <c r="V16" s="37">
        <v>57.576999999999998</v>
      </c>
      <c r="W16" s="27">
        <f t="shared" si="10"/>
        <v>117.577</v>
      </c>
      <c r="X16" s="24">
        <f t="shared" si="4"/>
        <v>102.07045628168623</v>
      </c>
      <c r="Y16" s="36">
        <v>60</v>
      </c>
      <c r="Z16" s="37">
        <v>57.536000000000001</v>
      </c>
      <c r="AA16" s="27">
        <f t="shared" si="5"/>
        <v>117.536</v>
      </c>
      <c r="AB16" s="26">
        <f t="shared" si="6"/>
        <v>102.03486353218975</v>
      </c>
      <c r="AC16" s="36">
        <v>60</v>
      </c>
      <c r="AD16" s="37">
        <v>58.106000000000002</v>
      </c>
      <c r="AE16" s="25">
        <f t="shared" si="7"/>
        <v>118.10599999999999</v>
      </c>
      <c r="AF16" s="26">
        <f t="shared" si="8"/>
        <v>102.52968956177513</v>
      </c>
      <c r="AG16" s="38">
        <f>D42</f>
        <v>0.86811584137787356</v>
      </c>
      <c r="AH16" s="52"/>
    </row>
    <row r="17" spans="1:34" ht="18" thickBot="1" x14ac:dyDescent="0.25">
      <c r="A17" s="48">
        <v>99</v>
      </c>
      <c r="B17" s="4" t="s">
        <v>127</v>
      </c>
      <c r="C17" s="5" t="s">
        <v>128</v>
      </c>
      <c r="D17" s="6">
        <f>AVERAGE(L16,L18)</f>
        <v>101.48930698312384</v>
      </c>
      <c r="E17" s="5">
        <f>C37</f>
        <v>101.57000000000001</v>
      </c>
      <c r="F17" s="6" t="s">
        <v>136</v>
      </c>
      <c r="G17" s="45" t="s">
        <v>133</v>
      </c>
      <c r="I17" s="51">
        <v>99</v>
      </c>
      <c r="J17" s="22" t="s">
        <v>127</v>
      </c>
      <c r="K17" s="23" t="s">
        <v>128</v>
      </c>
      <c r="L17" s="24">
        <f t="shared" si="0"/>
        <v>106.20366431696647</v>
      </c>
      <c r="M17" s="36">
        <v>60</v>
      </c>
      <c r="N17" s="36">
        <v>56.411000000000001</v>
      </c>
      <c r="O17" s="25">
        <f t="shared" si="1"/>
        <v>116.411</v>
      </c>
      <c r="P17" s="26">
        <f t="shared" si="2"/>
        <v>101.05823321063964</v>
      </c>
      <c r="Q17" s="36">
        <v>60</v>
      </c>
      <c r="R17" s="37">
        <v>58.07</v>
      </c>
      <c r="S17" s="27">
        <f t="shared" si="9"/>
        <v>118.07</v>
      </c>
      <c r="T17" s="24">
        <f t="shared" si="3"/>
        <v>102.49843739148552</v>
      </c>
      <c r="U17" s="36">
        <v>60</v>
      </c>
      <c r="V17" s="37">
        <v>58.244999999999997</v>
      </c>
      <c r="W17" s="27">
        <f t="shared" si="10"/>
        <v>118.245</v>
      </c>
      <c r="X17" s="24">
        <f t="shared" si="4"/>
        <v>102.65035766372667</v>
      </c>
      <c r="Y17" s="39">
        <v>60</v>
      </c>
      <c r="Z17" s="40">
        <v>78.373000000000005</v>
      </c>
      <c r="AA17" s="27">
        <f t="shared" si="5"/>
        <v>138.37299999999999</v>
      </c>
      <c r="AB17" s="26">
        <f t="shared" si="6"/>
        <v>120.12379331898049</v>
      </c>
      <c r="AC17" s="39">
        <v>60</v>
      </c>
      <c r="AD17" s="40">
        <v>78.373000000000005</v>
      </c>
      <c r="AE17" s="15">
        <f t="shared" si="7"/>
        <v>138.37299999999999</v>
      </c>
      <c r="AF17" s="16">
        <f t="shared" si="8"/>
        <v>120.12379331898049</v>
      </c>
      <c r="AG17" s="41">
        <f>D42</f>
        <v>0.86811584137787356</v>
      </c>
      <c r="AH17" s="52" t="s">
        <v>173</v>
      </c>
    </row>
    <row r="18" spans="1:34" ht="18" thickBot="1" x14ac:dyDescent="0.25">
      <c r="A18" s="48">
        <v>97</v>
      </c>
      <c r="B18" s="4" t="s">
        <v>127</v>
      </c>
      <c r="C18" s="5" t="s">
        <v>141</v>
      </c>
      <c r="D18" s="6">
        <f>AVERAGE(L16,L18)</f>
        <v>101.48930698312384</v>
      </c>
      <c r="E18" s="5">
        <f>C37</f>
        <v>101.57000000000001</v>
      </c>
      <c r="F18" s="6" t="s">
        <v>136</v>
      </c>
      <c r="G18" s="45" t="s">
        <v>133</v>
      </c>
      <c r="I18" s="51">
        <v>97</v>
      </c>
      <c r="J18" s="22" t="s">
        <v>127</v>
      </c>
      <c r="K18" s="23" t="s">
        <v>141</v>
      </c>
      <c r="L18" s="24">
        <f t="shared" si="0"/>
        <v>101.76444544760055</v>
      </c>
      <c r="M18" s="36">
        <v>60</v>
      </c>
      <c r="N18" s="36">
        <v>56.951000000000001</v>
      </c>
      <c r="O18" s="25">
        <f t="shared" si="1"/>
        <v>116.95099999999999</v>
      </c>
      <c r="P18" s="26">
        <f t="shared" si="2"/>
        <v>101.52701576498369</v>
      </c>
      <c r="Q18" s="36">
        <v>60</v>
      </c>
      <c r="R18" s="37">
        <v>56.841000000000001</v>
      </c>
      <c r="S18" s="27">
        <f t="shared" si="9"/>
        <v>116.84100000000001</v>
      </c>
      <c r="T18" s="24">
        <f t="shared" si="3"/>
        <v>101.43152302243213</v>
      </c>
      <c r="U18" s="36">
        <v>60</v>
      </c>
      <c r="V18" s="37">
        <v>57.509</v>
      </c>
      <c r="W18" s="27">
        <f t="shared" si="10"/>
        <v>117.509</v>
      </c>
      <c r="X18" s="24">
        <f t="shared" si="4"/>
        <v>102.01142440447255</v>
      </c>
      <c r="Y18" s="39">
        <v>60</v>
      </c>
      <c r="Z18" s="40">
        <v>57.536000000000001</v>
      </c>
      <c r="AA18" s="15">
        <f t="shared" si="5"/>
        <v>117.536</v>
      </c>
      <c r="AB18" s="16">
        <f t="shared" si="6"/>
        <v>102.03486353218975</v>
      </c>
      <c r="AC18" s="39">
        <v>60</v>
      </c>
      <c r="AD18" s="40">
        <v>58.106000000000002</v>
      </c>
      <c r="AE18" s="17">
        <f t="shared" si="7"/>
        <v>118.10599999999999</v>
      </c>
      <c r="AF18" s="16">
        <f t="shared" si="8"/>
        <v>102.52968956177513</v>
      </c>
      <c r="AG18" s="41">
        <f>D42</f>
        <v>0.86811584137787356</v>
      </c>
      <c r="AH18" s="52" t="s">
        <v>174</v>
      </c>
    </row>
    <row r="19" spans="1:34" ht="18" thickBot="1" x14ac:dyDescent="0.25">
      <c r="A19" s="48">
        <v>11</v>
      </c>
      <c r="B19" s="4" t="s">
        <v>87</v>
      </c>
      <c r="C19" s="5" t="s">
        <v>111</v>
      </c>
      <c r="D19" s="6">
        <f>AVERAGE(L21,L19)</f>
        <v>102.57743593305091</v>
      </c>
      <c r="E19" s="5">
        <f>C37</f>
        <v>101.57000000000001</v>
      </c>
      <c r="F19" s="6" t="s">
        <v>136</v>
      </c>
      <c r="G19" s="45" t="s">
        <v>133</v>
      </c>
      <c r="I19" s="51">
        <v>11</v>
      </c>
      <c r="J19" s="22" t="s">
        <v>87</v>
      </c>
      <c r="K19" s="23" t="s">
        <v>111</v>
      </c>
      <c r="L19" s="24">
        <f t="shared" si="0"/>
        <v>102.64221907771373</v>
      </c>
      <c r="M19" s="36">
        <v>60</v>
      </c>
      <c r="N19" s="36">
        <v>57.189</v>
      </c>
      <c r="O19" s="25">
        <f t="shared" si="1"/>
        <v>117.18899999999999</v>
      </c>
      <c r="P19" s="26">
        <f t="shared" si="2"/>
        <v>101.73362733523162</v>
      </c>
      <c r="Q19" s="36">
        <v>60</v>
      </c>
      <c r="R19" s="37">
        <v>58.811999999999998</v>
      </c>
      <c r="S19" s="27">
        <f t="shared" si="9"/>
        <v>118.812</v>
      </c>
      <c r="T19" s="24">
        <f t="shared" si="3"/>
        <v>103.14257934578791</v>
      </c>
      <c r="U19" s="36">
        <v>60</v>
      </c>
      <c r="V19" s="37">
        <v>58.881999999999998</v>
      </c>
      <c r="W19" s="27">
        <f t="shared" si="10"/>
        <v>118.88200000000001</v>
      </c>
      <c r="X19" s="24">
        <f t="shared" si="4"/>
        <v>103.20334745468438</v>
      </c>
      <c r="Y19" s="39">
        <v>60</v>
      </c>
      <c r="Z19" s="40">
        <v>59.037999999999997</v>
      </c>
      <c r="AA19" s="15">
        <f t="shared" si="5"/>
        <v>119.038</v>
      </c>
      <c r="AB19" s="16">
        <f t="shared" si="6"/>
        <v>103.33877352593932</v>
      </c>
      <c r="AC19" s="39">
        <v>60</v>
      </c>
      <c r="AD19" s="40">
        <v>60.396999999999998</v>
      </c>
      <c r="AE19" s="17">
        <f t="shared" si="7"/>
        <v>120.39699999999999</v>
      </c>
      <c r="AF19" s="16">
        <f t="shared" si="8"/>
        <v>104.51854295437184</v>
      </c>
      <c r="AG19" s="41">
        <f>D42</f>
        <v>0.86811584137787356</v>
      </c>
      <c r="AH19" s="52" t="s">
        <v>174</v>
      </c>
    </row>
    <row r="20" spans="1:34" ht="18" thickBot="1" x14ac:dyDescent="0.25">
      <c r="A20" s="48">
        <v>22</v>
      </c>
      <c r="B20" s="4" t="s">
        <v>87</v>
      </c>
      <c r="C20" s="5" t="s">
        <v>116</v>
      </c>
      <c r="D20" s="6">
        <f>AVERAGE(L21,L19)</f>
        <v>102.57743593305091</v>
      </c>
      <c r="E20" s="5">
        <f>C37</f>
        <v>101.57000000000001</v>
      </c>
      <c r="F20" s="6" t="s">
        <v>136</v>
      </c>
      <c r="G20" s="45" t="s">
        <v>133</v>
      </c>
      <c r="I20" s="51">
        <v>22</v>
      </c>
      <c r="J20" s="22" t="s">
        <v>87</v>
      </c>
      <c r="K20" s="23" t="s">
        <v>116</v>
      </c>
      <c r="L20" s="24">
        <f>P20*0.5+T20*0.125+X20*0.125+AB20*0.125+AF20*0.125</f>
        <v>102.77189388151957</v>
      </c>
      <c r="M20" s="36">
        <v>60</v>
      </c>
      <c r="N20" s="36">
        <v>57.53</v>
      </c>
      <c r="O20" s="25">
        <f t="shared" si="1"/>
        <v>117.53</v>
      </c>
      <c r="P20" s="26">
        <f t="shared" si="2"/>
        <v>102.02965483714148</v>
      </c>
      <c r="Q20" s="36">
        <v>60</v>
      </c>
      <c r="R20" s="37">
        <v>58.469000000000001</v>
      </c>
      <c r="S20" s="27">
        <f t="shared" si="9"/>
        <v>118.46899999999999</v>
      </c>
      <c r="T20" s="24">
        <f>S20*AG20</f>
        <v>102.8448156121953</v>
      </c>
      <c r="U20" s="36">
        <v>60</v>
      </c>
      <c r="V20" s="37">
        <v>58.718000000000004</v>
      </c>
      <c r="W20" s="27">
        <f t="shared" si="10"/>
        <v>118.718</v>
      </c>
      <c r="X20" s="24">
        <f t="shared" si="4"/>
        <v>103.0609764566984</v>
      </c>
      <c r="Y20" s="36">
        <v>60</v>
      </c>
      <c r="Z20" s="37">
        <v>59.037999999999997</v>
      </c>
      <c r="AA20" s="27">
        <f t="shared" si="5"/>
        <v>119.038</v>
      </c>
      <c r="AB20" s="26">
        <f t="shared" si="6"/>
        <v>103.33877352593932</v>
      </c>
      <c r="AC20" s="36">
        <v>60</v>
      </c>
      <c r="AD20" s="37">
        <v>60.734999999999999</v>
      </c>
      <c r="AE20" s="25">
        <f t="shared" si="7"/>
        <v>120.735</v>
      </c>
      <c r="AF20" s="26">
        <f t="shared" si="8"/>
        <v>104.81196610875756</v>
      </c>
      <c r="AG20" s="38">
        <f>D42</f>
        <v>0.86811584137787356</v>
      </c>
      <c r="AH20" s="53"/>
    </row>
    <row r="21" spans="1:34" ht="18" thickBot="1" x14ac:dyDescent="0.25">
      <c r="A21" s="48">
        <v>47</v>
      </c>
      <c r="B21" s="4" t="s">
        <v>87</v>
      </c>
      <c r="C21" s="5" t="s">
        <v>117</v>
      </c>
      <c r="D21" s="6">
        <f>AVERAGE(L21,L19)</f>
        <v>102.57743593305091</v>
      </c>
      <c r="E21" s="5">
        <f>C37</f>
        <v>101.57000000000001</v>
      </c>
      <c r="F21" s="6" t="s">
        <v>136</v>
      </c>
      <c r="G21" s="45" t="s">
        <v>133</v>
      </c>
      <c r="I21" s="51">
        <v>47</v>
      </c>
      <c r="J21" s="22" t="s">
        <v>87</v>
      </c>
      <c r="K21" s="23" t="s">
        <v>117</v>
      </c>
      <c r="L21" s="24">
        <f>P21*0.5+T21*0.125+X21*0.125+AB21*0.125+AF21*0.125</f>
        <v>102.51265278838808</v>
      </c>
      <c r="M21" s="36">
        <v>60</v>
      </c>
      <c r="N21" s="36">
        <v>56.576999999999998</v>
      </c>
      <c r="O21" s="25">
        <f t="shared" si="1"/>
        <v>116.577</v>
      </c>
      <c r="P21" s="24">
        <f>O21*AG21</f>
        <v>101.20234044030836</v>
      </c>
      <c r="Q21" s="36">
        <v>60</v>
      </c>
      <c r="R21" s="37">
        <v>58.893000000000001</v>
      </c>
      <c r="S21" s="27">
        <f t="shared" si="9"/>
        <v>118.893</v>
      </c>
      <c r="T21" s="24">
        <f>S21*AG21</f>
        <v>103.21289672893953</v>
      </c>
      <c r="U21" s="36">
        <v>60</v>
      </c>
      <c r="V21" s="37">
        <v>59.845999999999997</v>
      </c>
      <c r="W21" s="27">
        <f t="shared" si="10"/>
        <v>119.846</v>
      </c>
      <c r="X21" s="24">
        <f>W21*AG21</f>
        <v>104.04021112577264</v>
      </c>
      <c r="Y21" s="36">
        <v>60</v>
      </c>
      <c r="Z21" s="37">
        <v>59.247</v>
      </c>
      <c r="AA21" s="27">
        <f t="shared" si="5"/>
        <v>119.247</v>
      </c>
      <c r="AB21" s="26">
        <f>AA21*AG21</f>
        <v>103.52020973678729</v>
      </c>
      <c r="AC21" s="36">
        <v>60</v>
      </c>
      <c r="AD21" s="37">
        <v>60.396999999999998</v>
      </c>
      <c r="AE21" s="25">
        <f>AC21+AD21</f>
        <v>120.39699999999999</v>
      </c>
      <c r="AF21" s="26">
        <f>AE21*AG21</f>
        <v>104.51854295437184</v>
      </c>
      <c r="AG21" s="38">
        <f>D42</f>
        <v>0.86811584137787356</v>
      </c>
      <c r="AH21" s="53"/>
    </row>
    <row r="22" spans="1:34" ht="18" thickBot="1" x14ac:dyDescent="0.25">
      <c r="A22" s="48">
        <v>59</v>
      </c>
      <c r="B22" s="3" t="s">
        <v>126</v>
      </c>
      <c r="C22" s="7" t="s">
        <v>118</v>
      </c>
      <c r="D22" s="6">
        <f>L22</f>
        <v>106.3036061532051</v>
      </c>
      <c r="E22" s="5">
        <f>C37</f>
        <v>101.57000000000001</v>
      </c>
      <c r="F22" s="6" t="s">
        <v>136</v>
      </c>
      <c r="G22" s="45" t="s">
        <v>133</v>
      </c>
      <c r="I22" s="51">
        <v>59</v>
      </c>
      <c r="J22" s="29" t="s">
        <v>126</v>
      </c>
      <c r="K22" s="28" t="s">
        <v>118</v>
      </c>
      <c r="L22" s="24">
        <f t="shared" ref="L22" si="11">P22*0.5+T22*0.125+X22*0.125+AB22*0.125+AF22*0.125</f>
        <v>106.3036061532051</v>
      </c>
      <c r="M22" s="36">
        <v>60</v>
      </c>
      <c r="N22" s="36">
        <v>63.595999999999997</v>
      </c>
      <c r="O22" s="25">
        <f t="shared" si="1"/>
        <v>123.596</v>
      </c>
      <c r="P22" s="26">
        <f t="shared" ref="P22" si="12">O22*AG22</f>
        <v>107.29564553093967</v>
      </c>
      <c r="Q22" s="36">
        <v>60</v>
      </c>
      <c r="R22" s="37">
        <v>59.747</v>
      </c>
      <c r="S22" s="27">
        <f t="shared" si="9"/>
        <v>119.747</v>
      </c>
      <c r="T22" s="24">
        <f>S22*AG22</f>
        <v>103.95426765747622</v>
      </c>
      <c r="U22" s="36">
        <v>60</v>
      </c>
      <c r="V22" s="37">
        <v>60.713999999999999</v>
      </c>
      <c r="W22" s="27">
        <f t="shared" si="10"/>
        <v>120.714</v>
      </c>
      <c r="X22" s="24">
        <f t="shared" ref="X22" si="13">W22*AG22</f>
        <v>104.79373567608863</v>
      </c>
      <c r="Y22" s="36">
        <v>60</v>
      </c>
      <c r="Z22" s="37">
        <v>62.24</v>
      </c>
      <c r="AA22" s="27">
        <f t="shared" si="5"/>
        <v>122.24000000000001</v>
      </c>
      <c r="AB22" s="26">
        <f>AA22*AG22</f>
        <v>106.11848045003127</v>
      </c>
      <c r="AC22" s="36">
        <v>60</v>
      </c>
      <c r="AD22" s="37">
        <v>62.540999999999997</v>
      </c>
      <c r="AE22" s="25">
        <f t="shared" ref="AE22" si="14">AC22+AD22</f>
        <v>122.541</v>
      </c>
      <c r="AF22" s="26">
        <f>AE22*AG22</f>
        <v>106.379783318286</v>
      </c>
      <c r="AG22" s="38">
        <f>D42</f>
        <v>0.86811584137787356</v>
      </c>
      <c r="AH22" s="52"/>
    </row>
    <row r="23" spans="1:34" ht="16" thickBot="1" x14ac:dyDescent="0.25">
      <c r="B23" s="35"/>
      <c r="P23" s="34"/>
    </row>
    <row r="24" spans="1:34" ht="30" customHeight="1" thickBot="1" x14ac:dyDescent="0.25">
      <c r="A24" s="172" t="s">
        <v>157</v>
      </c>
      <c r="B24" s="173"/>
      <c r="C24" s="174"/>
      <c r="P24" s="34"/>
    </row>
    <row r="25" spans="1:34" ht="18" thickBot="1" x14ac:dyDescent="0.25">
      <c r="A25" s="10" t="s">
        <v>150</v>
      </c>
      <c r="B25" s="175" t="s">
        <v>158</v>
      </c>
      <c r="C25" s="175"/>
      <c r="N25" s="34"/>
    </row>
    <row r="26" spans="1:34" ht="18" thickBot="1" x14ac:dyDescent="0.25">
      <c r="A26" s="65" t="s">
        <v>153</v>
      </c>
      <c r="B26" s="12" t="s">
        <v>154</v>
      </c>
      <c r="C26" s="66" t="s">
        <v>156</v>
      </c>
      <c r="N26" s="34"/>
    </row>
    <row r="27" spans="1:34" ht="18" thickBot="1" x14ac:dyDescent="0.25">
      <c r="A27" s="69">
        <v>1</v>
      </c>
      <c r="B27" s="11" t="s">
        <v>140</v>
      </c>
      <c r="C27" s="70">
        <v>100.8</v>
      </c>
      <c r="P27" s="34"/>
    </row>
    <row r="28" spans="1:34" ht="18" thickBot="1" x14ac:dyDescent="0.25">
      <c r="A28" s="69">
        <v>2</v>
      </c>
      <c r="B28" s="11" t="s">
        <v>113</v>
      </c>
      <c r="C28" s="70">
        <v>101.2</v>
      </c>
      <c r="P28" s="34"/>
    </row>
    <row r="29" spans="1:34" ht="18" thickBot="1" x14ac:dyDescent="0.25">
      <c r="A29" s="69">
        <v>3</v>
      </c>
      <c r="B29" s="11" t="s">
        <v>112</v>
      </c>
      <c r="C29" s="70">
        <v>101.3</v>
      </c>
      <c r="P29" s="34"/>
    </row>
    <row r="30" spans="1:34" ht="18" thickBot="1" x14ac:dyDescent="0.25">
      <c r="A30" s="69">
        <v>4</v>
      </c>
      <c r="B30" s="11" t="s">
        <v>69</v>
      </c>
      <c r="C30" s="70">
        <v>101.6</v>
      </c>
      <c r="P30" s="34"/>
    </row>
    <row r="31" spans="1:34" ht="18" thickBot="1" x14ac:dyDescent="0.25">
      <c r="A31" s="69">
        <v>5</v>
      </c>
      <c r="B31" s="11" t="s">
        <v>139</v>
      </c>
      <c r="C31" s="70">
        <v>101.6</v>
      </c>
      <c r="P31" s="34"/>
    </row>
    <row r="32" spans="1:34" ht="18" thickBot="1" x14ac:dyDescent="0.25">
      <c r="A32" s="69">
        <v>6</v>
      </c>
      <c r="B32" s="11" t="s">
        <v>66</v>
      </c>
      <c r="C32" s="70">
        <v>101.7</v>
      </c>
      <c r="P32" s="34"/>
    </row>
    <row r="33" spans="1:28" ht="18" thickBot="1" x14ac:dyDescent="0.25">
      <c r="A33" s="69">
        <v>7</v>
      </c>
      <c r="B33" s="11" t="s">
        <v>125</v>
      </c>
      <c r="C33" s="70">
        <v>101.7</v>
      </c>
      <c r="P33" s="34"/>
    </row>
    <row r="34" spans="1:28" ht="18" thickBot="1" x14ac:dyDescent="0.25">
      <c r="A34" s="69">
        <v>8</v>
      </c>
      <c r="B34" s="11" t="s">
        <v>119</v>
      </c>
      <c r="C34" s="70">
        <v>101.8</v>
      </c>
      <c r="P34" s="34"/>
    </row>
    <row r="35" spans="1:28" ht="18" thickBot="1" x14ac:dyDescent="0.25">
      <c r="A35" s="69">
        <v>9</v>
      </c>
      <c r="B35" s="11" t="s">
        <v>141</v>
      </c>
      <c r="C35" s="70">
        <v>101.8</v>
      </c>
      <c r="P35" s="34"/>
    </row>
    <row r="36" spans="1:28" ht="18" thickBot="1" x14ac:dyDescent="0.25">
      <c r="A36" s="69">
        <v>10</v>
      </c>
      <c r="B36" s="11" t="s">
        <v>131</v>
      </c>
      <c r="C36" s="70">
        <v>102.2</v>
      </c>
      <c r="P36" s="34"/>
    </row>
    <row r="37" spans="1:28" ht="18" thickBot="1" x14ac:dyDescent="0.25">
      <c r="A37" s="67"/>
      <c r="B37" s="12" t="s">
        <v>175</v>
      </c>
      <c r="C37" s="68">
        <f>AVERAGE(C27:C36)</f>
        <v>101.57000000000001</v>
      </c>
      <c r="P37" s="34"/>
    </row>
    <row r="38" spans="1:28" ht="16" thickBot="1" x14ac:dyDescent="0.25">
      <c r="B38" s="35"/>
      <c r="P38" s="34"/>
    </row>
    <row r="39" spans="1:28" ht="30" customHeight="1" thickBot="1" x14ac:dyDescent="0.25">
      <c r="A39" s="160" t="s">
        <v>176</v>
      </c>
      <c r="B39" s="161"/>
      <c r="C39" s="161"/>
      <c r="D39" s="162"/>
      <c r="E39" s="34"/>
      <c r="F39" s="34"/>
      <c r="G39" s="34"/>
      <c r="H39" s="34"/>
      <c r="P39" s="34"/>
    </row>
    <row r="40" spans="1:28" ht="18" thickBot="1" x14ac:dyDescent="0.25">
      <c r="A40" s="75" t="s">
        <v>150</v>
      </c>
      <c r="B40" s="163" t="s">
        <v>158</v>
      </c>
      <c r="C40" s="163"/>
      <c r="D40" s="76"/>
      <c r="N40" s="34"/>
    </row>
    <row r="41" spans="1:28" ht="18" thickBot="1" x14ac:dyDescent="0.25">
      <c r="A41" s="71" t="s">
        <v>52</v>
      </c>
      <c r="B41" s="30" t="s">
        <v>171</v>
      </c>
      <c r="C41" s="30" t="s">
        <v>177</v>
      </c>
      <c r="D41" s="72" t="s">
        <v>159</v>
      </c>
      <c r="E41" s="34"/>
      <c r="F41" s="34"/>
      <c r="G41" s="34"/>
      <c r="H41" s="34"/>
      <c r="P41" s="34"/>
    </row>
    <row r="42" spans="1:28" ht="18" thickBot="1" x14ac:dyDescent="0.25">
      <c r="A42" s="77" t="s">
        <v>140</v>
      </c>
      <c r="B42" s="73">
        <v>100</v>
      </c>
      <c r="C42" s="74">
        <v>115.19199999999999</v>
      </c>
      <c r="D42" s="73">
        <f>B42/C42</f>
        <v>0.86811584137787356</v>
      </c>
      <c r="I42" s="34"/>
      <c r="J42" s="34"/>
      <c r="K42" s="34"/>
      <c r="M42" s="34"/>
      <c r="N42" s="34"/>
      <c r="Q42" s="34"/>
      <c r="R42" s="34"/>
      <c r="AB42" s="34"/>
    </row>
  </sheetData>
  <mergeCells count="12">
    <mergeCell ref="B40:C40"/>
    <mergeCell ref="A2:B2"/>
    <mergeCell ref="I2:J2"/>
    <mergeCell ref="C2:D2"/>
    <mergeCell ref="I1:AH1"/>
    <mergeCell ref="K2:L2"/>
    <mergeCell ref="M2:P2"/>
    <mergeCell ref="E2:F2"/>
    <mergeCell ref="A24:C24"/>
    <mergeCell ref="B25:C25"/>
    <mergeCell ref="A39:D39"/>
    <mergeCell ref="A1:G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S5" workbookViewId="0">
      <selection activeCell="AH17" sqref="AH17"/>
    </sheetView>
  </sheetViews>
  <sheetFormatPr baseColWidth="10" defaultColWidth="15.83203125" defaultRowHeight="15" x14ac:dyDescent="0.2"/>
  <cols>
    <col min="1" max="1" width="15.83203125" style="35"/>
    <col min="2" max="2" width="15.83203125" style="34"/>
    <col min="3" max="7" width="15.83203125" style="35"/>
    <col min="8" max="8" width="5.83203125" style="35" customWidth="1"/>
    <col min="9" max="12" width="15.83203125" style="35"/>
    <col min="13" max="14" width="15.83203125" style="35" hidden="1" customWidth="1"/>
    <col min="15" max="16" width="15.83203125" style="35"/>
    <col min="17" max="18" width="15.83203125" style="35" hidden="1" customWidth="1"/>
    <col min="19" max="20" width="15.83203125" style="35"/>
    <col min="21" max="22" width="15.83203125" style="35" hidden="1" customWidth="1"/>
    <col min="23" max="24" width="15.83203125" style="35"/>
    <col min="25" max="26" width="15.83203125" style="35" hidden="1" customWidth="1"/>
    <col min="27" max="28" width="15.83203125" style="35"/>
    <col min="29" max="30" width="15.83203125" style="35" hidden="1" customWidth="1"/>
    <col min="31" max="32" width="15.83203125" style="35"/>
    <col min="33" max="33" width="15.83203125" style="35" hidden="1" customWidth="1"/>
    <col min="34" max="34" width="45.83203125" style="35" customWidth="1"/>
    <col min="35" max="16384" width="15.83203125" style="35"/>
  </cols>
  <sheetData>
    <row r="1" spans="1:34" ht="30" customHeight="1" thickBot="1" x14ac:dyDescent="0.25">
      <c r="A1" s="182" t="s">
        <v>149</v>
      </c>
      <c r="B1" s="183"/>
      <c r="C1" s="183"/>
      <c r="D1" s="183"/>
      <c r="E1" s="183"/>
      <c r="F1" s="183"/>
      <c r="G1" s="184"/>
      <c r="I1" s="176" t="s">
        <v>169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4" ht="18" thickBot="1" x14ac:dyDescent="0.3">
      <c r="A2" s="164" t="s">
        <v>228</v>
      </c>
      <c r="B2" s="164"/>
      <c r="C2" s="164" t="s">
        <v>229</v>
      </c>
      <c r="D2" s="164"/>
      <c r="E2" s="164" t="s">
        <v>230</v>
      </c>
      <c r="F2" s="164"/>
      <c r="G2" s="157"/>
      <c r="I2" s="171" t="s">
        <v>231</v>
      </c>
      <c r="J2" s="171"/>
      <c r="K2" s="171" t="s">
        <v>232</v>
      </c>
      <c r="L2" s="171"/>
      <c r="M2" s="171" t="s">
        <v>233</v>
      </c>
      <c r="N2" s="171"/>
      <c r="O2" s="171"/>
      <c r="P2" s="171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31"/>
      <c r="AH2" s="14"/>
    </row>
    <row r="3" spans="1:34" ht="18" thickBot="1" x14ac:dyDescent="0.3">
      <c r="A3" s="46" t="s">
        <v>142</v>
      </c>
      <c r="B3" s="9" t="s">
        <v>143</v>
      </c>
      <c r="C3" s="9" t="s">
        <v>144</v>
      </c>
      <c r="D3" s="9" t="s">
        <v>145</v>
      </c>
      <c r="E3" s="9" t="s">
        <v>146</v>
      </c>
      <c r="F3" s="9" t="s">
        <v>147</v>
      </c>
      <c r="G3" s="47" t="s">
        <v>74</v>
      </c>
      <c r="I3" s="49" t="s">
        <v>33</v>
      </c>
      <c r="J3" s="20" t="s">
        <v>167</v>
      </c>
      <c r="K3" s="20" t="s">
        <v>154</v>
      </c>
      <c r="L3" s="19" t="s">
        <v>155</v>
      </c>
      <c r="M3" s="21"/>
      <c r="N3" s="21"/>
      <c r="O3" s="21" t="s">
        <v>160</v>
      </c>
      <c r="P3" s="21" t="s">
        <v>161</v>
      </c>
      <c r="Q3" s="21"/>
      <c r="R3" s="21"/>
      <c r="S3" s="21" t="s">
        <v>162</v>
      </c>
      <c r="T3" s="21" t="s">
        <v>161</v>
      </c>
      <c r="U3" s="21"/>
      <c r="V3" s="21"/>
      <c r="W3" s="21" t="s">
        <v>163</v>
      </c>
      <c r="X3" s="21" t="s">
        <v>161</v>
      </c>
      <c r="Y3" s="21"/>
      <c r="Z3" s="21"/>
      <c r="AA3" s="21" t="s">
        <v>164</v>
      </c>
      <c r="AB3" s="21" t="s">
        <v>161</v>
      </c>
      <c r="AC3" s="21"/>
      <c r="AD3" s="21"/>
      <c r="AE3" s="21" t="s">
        <v>165</v>
      </c>
      <c r="AF3" s="21" t="s">
        <v>161</v>
      </c>
      <c r="AG3" s="32"/>
      <c r="AH3" s="50" t="s">
        <v>36</v>
      </c>
    </row>
    <row r="4" spans="1:34" ht="18" thickBot="1" x14ac:dyDescent="0.25">
      <c r="A4" s="48">
        <v>2</v>
      </c>
      <c r="B4" s="4" t="s">
        <v>135</v>
      </c>
      <c r="C4" s="5" t="s">
        <v>131</v>
      </c>
      <c r="D4" s="4">
        <f>AVERAGE(L5:L6)</f>
        <v>103.31732639958494</v>
      </c>
      <c r="E4" s="5">
        <f>C37</f>
        <v>101.96000000000001</v>
      </c>
      <c r="F4" s="6" t="s">
        <v>248</v>
      </c>
      <c r="G4" s="45" t="s">
        <v>133</v>
      </c>
      <c r="I4" s="54">
        <v>2</v>
      </c>
      <c r="J4" s="55" t="s">
        <v>168</v>
      </c>
      <c r="K4" s="56" t="s">
        <v>196</v>
      </c>
      <c r="L4" s="57">
        <f>P4*0.5+T4*0.125+X4*0.125+AB4*0.125+AF4*0.125</f>
        <v>104.8565962483179</v>
      </c>
      <c r="M4" s="58">
        <v>60</v>
      </c>
      <c r="N4" s="58">
        <v>67.593000000000004</v>
      </c>
      <c r="O4" s="59">
        <f>M4+N4</f>
        <v>127.593</v>
      </c>
      <c r="P4" s="60">
        <f>O4*AG4</f>
        <v>103.43309716435091</v>
      </c>
      <c r="Q4" s="58">
        <v>60</v>
      </c>
      <c r="R4" s="61">
        <v>68.802000000000007</v>
      </c>
      <c r="S4" s="62">
        <f>Q4+R4</f>
        <v>128.80200000000002</v>
      </c>
      <c r="T4" s="57">
        <f>S4*AG4</f>
        <v>104.41317141977011</v>
      </c>
      <c r="U4" s="58">
        <v>60</v>
      </c>
      <c r="V4" s="61">
        <v>70.95</v>
      </c>
      <c r="W4" s="62">
        <f>U4+V4</f>
        <v>130.94999999999999</v>
      </c>
      <c r="X4" s="57">
        <f>W4*AG4</f>
        <v>106.15444478671832</v>
      </c>
      <c r="Y4" s="58">
        <v>60</v>
      </c>
      <c r="Z4" s="61">
        <v>72.192999999999998</v>
      </c>
      <c r="AA4" s="62">
        <f>Y4+Z4</f>
        <v>132.19299999999998</v>
      </c>
      <c r="AB4" s="60">
        <f>AA4*AG4</f>
        <v>107.16208109729403</v>
      </c>
      <c r="AC4" s="58">
        <v>60</v>
      </c>
      <c r="AD4" s="61">
        <v>72.474999999999994</v>
      </c>
      <c r="AE4" s="59">
        <f>AC4+AD4</f>
        <v>132.47499999999999</v>
      </c>
      <c r="AF4" s="60">
        <f>AE4*AG4</f>
        <v>107.39068402535709</v>
      </c>
      <c r="AG4" s="63">
        <f>D42</f>
        <v>0.81064868107459587</v>
      </c>
      <c r="AH4" s="64"/>
    </row>
    <row r="5" spans="1:34" ht="18" thickBot="1" x14ac:dyDescent="0.25">
      <c r="A5" s="48">
        <v>3</v>
      </c>
      <c r="B5" s="4" t="s">
        <v>135</v>
      </c>
      <c r="C5" s="5" t="s">
        <v>70</v>
      </c>
      <c r="D5" s="6">
        <f>AVERAGE(L5:L6)</f>
        <v>103.31732639958494</v>
      </c>
      <c r="E5" s="5">
        <f>C37</f>
        <v>101.96000000000001</v>
      </c>
      <c r="F5" s="6" t="s">
        <v>248</v>
      </c>
      <c r="G5" s="45" t="s">
        <v>133</v>
      </c>
      <c r="I5" s="51">
        <v>3</v>
      </c>
      <c r="J5" s="22" t="s">
        <v>168</v>
      </c>
      <c r="K5" s="23" t="s">
        <v>195</v>
      </c>
      <c r="L5" s="24">
        <f t="shared" ref="L5:L19" si="0">P5*0.5+T5*0.125+X5*0.125+AB5*0.125+AF5*0.125</f>
        <v>103.02716483730281</v>
      </c>
      <c r="M5" s="36">
        <v>60</v>
      </c>
      <c r="N5" s="36">
        <v>66.003</v>
      </c>
      <c r="O5" s="25">
        <f t="shared" ref="O5:O22" si="1">M5+N5</f>
        <v>126.003</v>
      </c>
      <c r="P5" s="26">
        <f t="shared" ref="P5:P20" si="2">O5*AG5</f>
        <v>102.14416576144231</v>
      </c>
      <c r="Q5" s="36">
        <v>60</v>
      </c>
      <c r="R5" s="37">
        <v>66.051000000000002</v>
      </c>
      <c r="S5" s="27">
        <f>Q5+R5</f>
        <v>126.051</v>
      </c>
      <c r="T5" s="24">
        <f t="shared" ref="T5:T19" si="3">S5*AG5</f>
        <v>102.18307689813389</v>
      </c>
      <c r="U5" s="36">
        <v>60</v>
      </c>
      <c r="V5" s="37">
        <v>66.355999999999995</v>
      </c>
      <c r="W5" s="27">
        <f>U5+V5</f>
        <v>126.35599999999999</v>
      </c>
      <c r="X5" s="24">
        <f t="shared" ref="X5:X20" si="4">W5*AG5</f>
        <v>102.43032474586163</v>
      </c>
      <c r="Y5" s="36">
        <v>60</v>
      </c>
      <c r="Z5" s="37">
        <v>70.063000000000002</v>
      </c>
      <c r="AA5" s="27">
        <f t="shared" ref="AA5:AA22" si="5">Y5+Z5</f>
        <v>130.06299999999999</v>
      </c>
      <c r="AB5" s="26">
        <f t="shared" ref="AB5:AB20" si="6">AA5*AG5</f>
        <v>105.43539940660516</v>
      </c>
      <c r="AC5" s="36">
        <v>60</v>
      </c>
      <c r="AD5" s="37">
        <v>70.256</v>
      </c>
      <c r="AE5" s="25">
        <f t="shared" ref="AE5:AE20" si="7">AC5+AD5</f>
        <v>130.256</v>
      </c>
      <c r="AF5" s="26">
        <f t="shared" ref="AF5:AF20" si="8">AE5*AG5</f>
        <v>105.59185460205256</v>
      </c>
      <c r="AG5" s="38">
        <f>D42</f>
        <v>0.81064868107459587</v>
      </c>
      <c r="AH5" s="52"/>
    </row>
    <row r="6" spans="1:34" ht="18" thickBot="1" x14ac:dyDescent="0.25">
      <c r="A6" s="48">
        <v>4</v>
      </c>
      <c r="B6" s="4" t="s">
        <v>135</v>
      </c>
      <c r="C6" s="5" t="s">
        <v>67</v>
      </c>
      <c r="D6" s="6">
        <f>AVERAGE(L5:L6)</f>
        <v>103.31732639958494</v>
      </c>
      <c r="E6" s="5">
        <f>C37</f>
        <v>101.96000000000001</v>
      </c>
      <c r="F6" s="6" t="s">
        <v>247</v>
      </c>
      <c r="G6" s="45" t="s">
        <v>133</v>
      </c>
      <c r="I6" s="51">
        <v>4</v>
      </c>
      <c r="J6" s="22" t="s">
        <v>168</v>
      </c>
      <c r="K6" s="23" t="s">
        <v>194</v>
      </c>
      <c r="L6" s="24">
        <f t="shared" si="0"/>
        <v>103.60748796186708</v>
      </c>
      <c r="M6" s="36">
        <v>60</v>
      </c>
      <c r="N6" s="36">
        <v>66.611000000000004</v>
      </c>
      <c r="O6" s="25">
        <f t="shared" si="1"/>
        <v>126.611</v>
      </c>
      <c r="P6" s="26">
        <f t="shared" si="2"/>
        <v>102.63704015953566</v>
      </c>
      <c r="Q6" s="36">
        <v>60</v>
      </c>
      <c r="R6" s="37">
        <v>67.105000000000004</v>
      </c>
      <c r="S6" s="27">
        <f t="shared" ref="S6:S22" si="9">Q6+R6</f>
        <v>127.105</v>
      </c>
      <c r="T6" s="24">
        <f t="shared" si="3"/>
        <v>103.03750060798652</v>
      </c>
      <c r="U6" s="36">
        <v>60</v>
      </c>
      <c r="V6" s="37">
        <v>67.346000000000004</v>
      </c>
      <c r="W6" s="27">
        <f>U6+V6</f>
        <v>127.346</v>
      </c>
      <c r="X6" s="24">
        <f t="shared" si="4"/>
        <v>103.23286694012549</v>
      </c>
      <c r="Y6" s="36">
        <v>60</v>
      </c>
      <c r="Z6" s="37">
        <v>69.599999999999994</v>
      </c>
      <c r="AA6" s="27">
        <f t="shared" si="5"/>
        <v>129.6</v>
      </c>
      <c r="AB6" s="26">
        <f t="shared" si="6"/>
        <v>105.06006906726762</v>
      </c>
      <c r="AC6" s="36">
        <v>60</v>
      </c>
      <c r="AD6" s="37">
        <v>71.97</v>
      </c>
      <c r="AE6" s="25">
        <f t="shared" si="7"/>
        <v>131.97</v>
      </c>
      <c r="AF6" s="26">
        <f t="shared" si="8"/>
        <v>106.98130644141442</v>
      </c>
      <c r="AG6" s="38">
        <f>D42</f>
        <v>0.81064868107459587</v>
      </c>
      <c r="AH6" s="52"/>
    </row>
    <row r="7" spans="1:34" ht="18" thickBot="1" x14ac:dyDescent="0.25">
      <c r="A7" s="48">
        <v>19</v>
      </c>
      <c r="B7" s="4" t="s">
        <v>135</v>
      </c>
      <c r="C7" s="5" t="s">
        <v>237</v>
      </c>
      <c r="D7" s="6">
        <f>AVERAGE(L5:L6)</f>
        <v>103.31732639958494</v>
      </c>
      <c r="E7" s="5">
        <f>C37</f>
        <v>101.96000000000001</v>
      </c>
      <c r="F7" s="6" t="s">
        <v>247</v>
      </c>
      <c r="G7" s="45" t="s">
        <v>133</v>
      </c>
      <c r="I7" s="51">
        <v>19</v>
      </c>
      <c r="J7" s="22" t="s">
        <v>168</v>
      </c>
      <c r="K7" s="23" t="s">
        <v>236</v>
      </c>
      <c r="L7" s="24">
        <f t="shared" si="0"/>
        <v>104.45552781335623</v>
      </c>
      <c r="M7" s="36">
        <v>60</v>
      </c>
      <c r="N7" s="36">
        <v>67.683999999999997</v>
      </c>
      <c r="O7" s="25">
        <f t="shared" si="1"/>
        <v>127.684</v>
      </c>
      <c r="P7" s="26">
        <f t="shared" si="2"/>
        <v>103.50686619432869</v>
      </c>
      <c r="Q7" s="36">
        <v>60</v>
      </c>
      <c r="R7" s="37">
        <v>69.102999999999994</v>
      </c>
      <c r="S7" s="27">
        <f t="shared" si="9"/>
        <v>129.10300000000001</v>
      </c>
      <c r="T7" s="24">
        <f t="shared" si="3"/>
        <v>104.65717667277356</v>
      </c>
      <c r="U7" s="36">
        <v>60</v>
      </c>
      <c r="V7" s="37">
        <v>69.152000000000001</v>
      </c>
      <c r="W7" s="27">
        <f t="shared" ref="W7:W22" si="10">U7+V7</f>
        <v>129.15199999999999</v>
      </c>
      <c r="X7" s="24">
        <f t="shared" si="4"/>
        <v>104.69689845814619</v>
      </c>
      <c r="Y7" s="36">
        <v>60</v>
      </c>
      <c r="Z7" s="37">
        <v>70.224999999999994</v>
      </c>
      <c r="AA7" s="27">
        <f t="shared" si="5"/>
        <v>130.22499999999999</v>
      </c>
      <c r="AB7" s="26">
        <f t="shared" si="6"/>
        <v>105.56672449293924</v>
      </c>
      <c r="AC7" s="36">
        <v>60</v>
      </c>
      <c r="AD7" s="37">
        <v>71.617999999999995</v>
      </c>
      <c r="AE7" s="25">
        <f t="shared" si="7"/>
        <v>131.61799999999999</v>
      </c>
      <c r="AF7" s="26">
        <f t="shared" si="8"/>
        <v>106.69595810567616</v>
      </c>
      <c r="AG7" s="38">
        <f>D42</f>
        <v>0.81064868107459587</v>
      </c>
      <c r="AH7" s="52"/>
    </row>
    <row r="8" spans="1:34" ht="18" thickBot="1" x14ac:dyDescent="0.25">
      <c r="A8" s="48">
        <v>33</v>
      </c>
      <c r="B8" s="4" t="s">
        <v>81</v>
      </c>
      <c r="C8" s="5" t="s">
        <v>246</v>
      </c>
      <c r="D8" s="6">
        <f>AVERAGE(L8:L9)</f>
        <v>101.91105360009078</v>
      </c>
      <c r="E8" s="5">
        <f>C37</f>
        <v>101.96000000000001</v>
      </c>
      <c r="F8" s="6" t="s">
        <v>247</v>
      </c>
      <c r="G8" s="45" t="s">
        <v>133</v>
      </c>
      <c r="I8" s="51">
        <v>33</v>
      </c>
      <c r="J8" s="22" t="s">
        <v>242</v>
      </c>
      <c r="K8" s="23" t="s">
        <v>246</v>
      </c>
      <c r="L8" s="24">
        <f t="shared" si="0"/>
        <v>102.18023962775013</v>
      </c>
      <c r="M8" s="36">
        <v>60</v>
      </c>
      <c r="N8" s="36">
        <v>64.634</v>
      </c>
      <c r="O8" s="25">
        <f t="shared" si="1"/>
        <v>124.634</v>
      </c>
      <c r="P8" s="26">
        <f t="shared" si="2"/>
        <v>101.03438771705117</v>
      </c>
      <c r="Q8" s="36">
        <v>60</v>
      </c>
      <c r="R8" s="37">
        <v>64.558000000000007</v>
      </c>
      <c r="S8" s="27">
        <f t="shared" si="9"/>
        <v>124.55800000000001</v>
      </c>
      <c r="T8" s="24">
        <f t="shared" si="3"/>
        <v>100.97277841728952</v>
      </c>
      <c r="U8" s="36">
        <v>60</v>
      </c>
      <c r="V8" s="37">
        <v>65.063000000000002</v>
      </c>
      <c r="W8" s="27">
        <f t="shared" si="10"/>
        <v>125.063</v>
      </c>
      <c r="X8" s="24">
        <f t="shared" si="4"/>
        <v>101.38215600123219</v>
      </c>
      <c r="Y8" s="36">
        <v>60</v>
      </c>
      <c r="Z8" s="37">
        <v>70.108000000000004</v>
      </c>
      <c r="AA8" s="27">
        <f t="shared" si="5"/>
        <v>130.108</v>
      </c>
      <c r="AB8" s="26">
        <f t="shared" si="6"/>
        <v>105.47187859725352</v>
      </c>
      <c r="AC8" s="36">
        <v>60</v>
      </c>
      <c r="AD8" s="37">
        <v>70.114999999999995</v>
      </c>
      <c r="AE8" s="25">
        <f t="shared" si="7"/>
        <v>130.11500000000001</v>
      </c>
      <c r="AF8" s="26">
        <f t="shared" si="8"/>
        <v>105.47755313802105</v>
      </c>
      <c r="AG8" s="38">
        <f>D42</f>
        <v>0.81064868107459587</v>
      </c>
      <c r="AH8" s="52"/>
    </row>
    <row r="9" spans="1:34" ht="18" thickBot="1" x14ac:dyDescent="0.25">
      <c r="A9" s="48">
        <v>77</v>
      </c>
      <c r="B9" s="4" t="s">
        <v>81</v>
      </c>
      <c r="C9" s="5" t="s">
        <v>258</v>
      </c>
      <c r="D9" s="6">
        <f>AVERAGE(L8:L9)</f>
        <v>101.91105360009078</v>
      </c>
      <c r="E9" s="5">
        <f>C37</f>
        <v>101.96000000000001</v>
      </c>
      <c r="F9" s="6" t="s">
        <v>247</v>
      </c>
      <c r="G9" s="45" t="s">
        <v>133</v>
      </c>
      <c r="I9" s="51">
        <v>77</v>
      </c>
      <c r="J9" s="22" t="s">
        <v>242</v>
      </c>
      <c r="K9" s="23" t="s">
        <v>258</v>
      </c>
      <c r="L9" s="24">
        <f t="shared" si="0"/>
        <v>101.64186757243145</v>
      </c>
      <c r="M9" s="36">
        <v>60</v>
      </c>
      <c r="N9" s="36">
        <v>64.768000000000001</v>
      </c>
      <c r="O9" s="25">
        <f t="shared" si="1"/>
        <v>124.768</v>
      </c>
      <c r="P9" s="26">
        <f t="shared" si="2"/>
        <v>101.14301464031517</v>
      </c>
      <c r="Q9" s="36">
        <v>60</v>
      </c>
      <c r="R9" s="37">
        <v>63.997999999999998</v>
      </c>
      <c r="S9" s="27">
        <f t="shared" si="9"/>
        <v>123.99799999999999</v>
      </c>
      <c r="T9" s="24">
        <f t="shared" si="3"/>
        <v>100.51881515588774</v>
      </c>
      <c r="U9" s="36">
        <v>60</v>
      </c>
      <c r="V9" s="37">
        <v>65.367000000000004</v>
      </c>
      <c r="W9" s="27">
        <f t="shared" si="10"/>
        <v>125.367</v>
      </c>
      <c r="X9" s="24">
        <f t="shared" si="4"/>
        <v>101.62859320027886</v>
      </c>
      <c r="Y9" s="36">
        <v>60</v>
      </c>
      <c r="Z9" s="37">
        <v>67.260000000000005</v>
      </c>
      <c r="AA9" s="27">
        <f t="shared" si="5"/>
        <v>127.26</v>
      </c>
      <c r="AB9" s="26">
        <f t="shared" si="6"/>
        <v>103.16315115355307</v>
      </c>
      <c r="AC9" s="36">
        <v>60</v>
      </c>
      <c r="AD9" s="37">
        <v>67.37</v>
      </c>
      <c r="AE9" s="25">
        <f t="shared" si="7"/>
        <v>127.37</v>
      </c>
      <c r="AF9" s="26">
        <f t="shared" si="8"/>
        <v>103.25232250847128</v>
      </c>
      <c r="AG9" s="38">
        <f>D42</f>
        <v>0.81064868107459587</v>
      </c>
      <c r="AH9" s="52"/>
    </row>
    <row r="10" spans="1:34" ht="18" thickBot="1" x14ac:dyDescent="0.25">
      <c r="A10" s="48">
        <v>66</v>
      </c>
      <c r="B10" s="4" t="s">
        <v>81</v>
      </c>
      <c r="C10" s="5" t="s">
        <v>112</v>
      </c>
      <c r="D10" s="6">
        <f>AVERAGE(L8:L9)</f>
        <v>101.91105360009078</v>
      </c>
      <c r="E10" s="5">
        <f>C37</f>
        <v>101.96000000000001</v>
      </c>
      <c r="F10" s="6" t="s">
        <v>247</v>
      </c>
      <c r="G10" s="45" t="s">
        <v>133</v>
      </c>
      <c r="I10" s="51">
        <v>66</v>
      </c>
      <c r="J10" s="22" t="s">
        <v>242</v>
      </c>
      <c r="K10" s="23" t="s">
        <v>44</v>
      </c>
      <c r="L10" s="24">
        <f t="shared" si="0"/>
        <v>103.13113053065064</v>
      </c>
      <c r="M10" s="36">
        <v>60</v>
      </c>
      <c r="N10" s="36">
        <v>65.308000000000007</v>
      </c>
      <c r="O10" s="25">
        <f t="shared" si="1"/>
        <v>125.30800000000001</v>
      </c>
      <c r="P10" s="26">
        <f t="shared" si="2"/>
        <v>101.58076492809546</v>
      </c>
      <c r="Q10" s="36">
        <v>60</v>
      </c>
      <c r="R10" s="37">
        <v>66.495000000000005</v>
      </c>
      <c r="S10" s="27">
        <f t="shared" si="9"/>
        <v>126.495</v>
      </c>
      <c r="T10" s="24">
        <f t="shared" si="3"/>
        <v>102.543004912531</v>
      </c>
      <c r="U10" s="36">
        <v>60</v>
      </c>
      <c r="V10" s="37">
        <v>66.718000000000004</v>
      </c>
      <c r="W10" s="27">
        <f t="shared" si="10"/>
        <v>126.718</v>
      </c>
      <c r="X10" s="24">
        <f t="shared" si="4"/>
        <v>102.72377956841065</v>
      </c>
      <c r="Y10" s="36">
        <v>60</v>
      </c>
      <c r="Z10" s="37">
        <v>71.628</v>
      </c>
      <c r="AA10" s="27">
        <f t="shared" si="5"/>
        <v>131.62799999999999</v>
      </c>
      <c r="AB10" s="26">
        <f t="shared" si="6"/>
        <v>106.70406459248689</v>
      </c>
      <c r="AC10" s="36">
        <v>60</v>
      </c>
      <c r="AD10" s="37">
        <v>71.691000000000003</v>
      </c>
      <c r="AE10" s="25">
        <f t="shared" si="7"/>
        <v>131.691</v>
      </c>
      <c r="AF10" s="26">
        <f t="shared" si="8"/>
        <v>106.75513545939461</v>
      </c>
      <c r="AG10" s="38">
        <f>D42</f>
        <v>0.81064868107459587</v>
      </c>
      <c r="AH10" s="52"/>
    </row>
    <row r="11" spans="1:34" ht="18" thickBot="1" x14ac:dyDescent="0.25">
      <c r="A11" s="48">
        <v>88</v>
      </c>
      <c r="B11" s="4" t="s">
        <v>81</v>
      </c>
      <c r="C11" s="5" t="s">
        <v>125</v>
      </c>
      <c r="D11" s="6">
        <f>AVERAGE(L8:L9)</f>
        <v>101.91105360009078</v>
      </c>
      <c r="E11" s="5">
        <f>C37</f>
        <v>101.96000000000001</v>
      </c>
      <c r="F11" s="6" t="s">
        <v>247</v>
      </c>
      <c r="G11" s="45" t="s">
        <v>133</v>
      </c>
      <c r="I11" s="51">
        <v>88</v>
      </c>
      <c r="J11" s="22" t="s">
        <v>242</v>
      </c>
      <c r="K11" s="23" t="s">
        <v>47</v>
      </c>
      <c r="L11" s="24">
        <f t="shared" si="0"/>
        <v>102.88874657500932</v>
      </c>
      <c r="M11" s="36">
        <v>60</v>
      </c>
      <c r="N11" s="36">
        <v>65.097999999999999</v>
      </c>
      <c r="O11" s="25">
        <f t="shared" si="1"/>
        <v>125.098</v>
      </c>
      <c r="P11" s="26">
        <f t="shared" si="2"/>
        <v>101.41052870506979</v>
      </c>
      <c r="Q11" s="36">
        <v>60</v>
      </c>
      <c r="R11" s="37">
        <v>65.423000000000002</v>
      </c>
      <c r="S11" s="27">
        <f t="shared" si="9"/>
        <v>125.423</v>
      </c>
      <c r="T11" s="24">
        <f t="shared" si="3"/>
        <v>101.67398952641904</v>
      </c>
      <c r="U11" s="36">
        <v>60</v>
      </c>
      <c r="V11" s="37">
        <v>66.009</v>
      </c>
      <c r="W11" s="27">
        <f t="shared" si="10"/>
        <v>126.009</v>
      </c>
      <c r="X11" s="24">
        <f t="shared" si="4"/>
        <v>102.14902965352876</v>
      </c>
      <c r="Y11" s="36">
        <v>60</v>
      </c>
      <c r="Z11" s="37">
        <v>71.521000000000001</v>
      </c>
      <c r="AA11" s="27">
        <f t="shared" si="5"/>
        <v>131.52100000000002</v>
      </c>
      <c r="AB11" s="26">
        <f t="shared" si="6"/>
        <v>106.61732518361194</v>
      </c>
      <c r="AC11" s="36">
        <v>60</v>
      </c>
      <c r="AD11" s="37">
        <v>72.027000000000001</v>
      </c>
      <c r="AE11" s="25">
        <f t="shared" si="7"/>
        <v>132.02699999999999</v>
      </c>
      <c r="AF11" s="26">
        <f t="shared" si="8"/>
        <v>107.02751341623566</v>
      </c>
      <c r="AG11" s="38">
        <f>D42</f>
        <v>0.81064868107459587</v>
      </c>
      <c r="AH11" s="52"/>
    </row>
    <row r="12" spans="1:34" ht="18" thickBot="1" x14ac:dyDescent="0.25">
      <c r="A12" s="159">
        <v>1</v>
      </c>
      <c r="B12" s="116" t="s">
        <v>138</v>
      </c>
      <c r="C12" s="81" t="s">
        <v>119</v>
      </c>
      <c r="D12" s="82">
        <f>AVERAGE(L14:L15)</f>
        <v>101.35656990223578</v>
      </c>
      <c r="E12" s="81">
        <f>C37</f>
        <v>101.96000000000001</v>
      </c>
      <c r="F12" s="82" t="s">
        <v>247</v>
      </c>
      <c r="G12" s="83" t="s">
        <v>249</v>
      </c>
      <c r="I12" s="51">
        <v>1</v>
      </c>
      <c r="J12" s="22" t="s">
        <v>39</v>
      </c>
      <c r="K12" s="23" t="s">
        <v>40</v>
      </c>
      <c r="L12" s="24">
        <f t="shared" si="0"/>
        <v>102.40326934613077</v>
      </c>
      <c r="M12" s="36">
        <v>60</v>
      </c>
      <c r="N12" s="36">
        <v>65.346999999999994</v>
      </c>
      <c r="O12" s="25">
        <f t="shared" si="1"/>
        <v>125.34699999999999</v>
      </c>
      <c r="P12" s="26">
        <f t="shared" si="2"/>
        <v>101.61238022665736</v>
      </c>
      <c r="Q12" s="36">
        <v>60</v>
      </c>
      <c r="R12" s="37">
        <v>65.287000000000006</v>
      </c>
      <c r="S12" s="27">
        <f t="shared" si="9"/>
        <v>125.28700000000001</v>
      </c>
      <c r="T12" s="24">
        <f t="shared" si="3"/>
        <v>101.5637413057929</v>
      </c>
      <c r="U12" s="36">
        <v>60</v>
      </c>
      <c r="V12" s="37">
        <v>65.308000000000007</v>
      </c>
      <c r="W12" s="27">
        <f t="shared" si="10"/>
        <v>125.30800000000001</v>
      </c>
      <c r="X12" s="24">
        <f t="shared" si="4"/>
        <v>101.58076492809546</v>
      </c>
      <c r="Y12" s="36">
        <v>60</v>
      </c>
      <c r="Z12" s="37">
        <v>69.117000000000004</v>
      </c>
      <c r="AA12" s="27">
        <f t="shared" si="5"/>
        <v>129.11700000000002</v>
      </c>
      <c r="AB12" s="26">
        <f t="shared" si="6"/>
        <v>104.6685257543086</v>
      </c>
      <c r="AC12" s="36">
        <v>60</v>
      </c>
      <c r="AD12" s="37">
        <v>69.480999999999995</v>
      </c>
      <c r="AE12" s="25">
        <f t="shared" si="7"/>
        <v>129.48099999999999</v>
      </c>
      <c r="AF12" s="26">
        <f t="shared" si="8"/>
        <v>104.96360187421975</v>
      </c>
      <c r="AG12" s="38">
        <f>D42</f>
        <v>0.81064868107459587</v>
      </c>
      <c r="AH12" s="52"/>
    </row>
    <row r="13" spans="1:34" ht="18" thickBot="1" x14ac:dyDescent="0.25">
      <c r="A13" s="159">
        <v>7</v>
      </c>
      <c r="B13" s="116" t="s">
        <v>138</v>
      </c>
      <c r="C13" s="81" t="s">
        <v>110</v>
      </c>
      <c r="D13" s="82">
        <f>AVERAGE(L14:L15)</f>
        <v>101.35656990223578</v>
      </c>
      <c r="E13" s="81">
        <f>C37</f>
        <v>101.96000000000001</v>
      </c>
      <c r="F13" s="82" t="s">
        <v>247</v>
      </c>
      <c r="G13" s="83" t="s">
        <v>249</v>
      </c>
      <c r="I13" s="51">
        <v>7</v>
      </c>
      <c r="J13" s="22" t="s">
        <v>39</v>
      </c>
      <c r="K13" s="23" t="s">
        <v>192</v>
      </c>
      <c r="L13" s="24">
        <f t="shared" si="0"/>
        <v>104.32450672027755</v>
      </c>
      <c r="M13" s="36">
        <v>60</v>
      </c>
      <c r="N13" s="36">
        <v>65.322000000000003</v>
      </c>
      <c r="O13" s="25">
        <f t="shared" si="1"/>
        <v>125.322</v>
      </c>
      <c r="P13" s="26">
        <f t="shared" si="2"/>
        <v>101.59211400963051</v>
      </c>
      <c r="Q13" s="36">
        <v>60</v>
      </c>
      <c r="R13" s="37">
        <v>64.977000000000004</v>
      </c>
      <c r="S13" s="27">
        <f t="shared" si="9"/>
        <v>124.977</v>
      </c>
      <c r="T13" s="24">
        <f t="shared" si="3"/>
        <v>101.31244021465977</v>
      </c>
      <c r="U13" s="36">
        <v>60</v>
      </c>
      <c r="V13" s="37">
        <v>68.063000000000002</v>
      </c>
      <c r="W13" s="27">
        <f t="shared" si="10"/>
        <v>128.06299999999999</v>
      </c>
      <c r="X13" s="24">
        <f t="shared" si="4"/>
        <v>103.81410204445596</v>
      </c>
      <c r="Y13" s="36">
        <v>60</v>
      </c>
      <c r="Z13" s="37">
        <v>77.498000000000005</v>
      </c>
      <c r="AA13" s="27">
        <f t="shared" si="5"/>
        <v>137.49799999999999</v>
      </c>
      <c r="AB13" s="26">
        <f t="shared" si="6"/>
        <v>111.46257235039478</v>
      </c>
      <c r="AC13" s="36">
        <v>60</v>
      </c>
      <c r="AD13" s="37">
        <v>77.715000000000003</v>
      </c>
      <c r="AE13" s="25">
        <f t="shared" si="7"/>
        <v>137.715</v>
      </c>
      <c r="AF13" s="26">
        <f t="shared" si="8"/>
        <v>111.63848311418798</v>
      </c>
      <c r="AG13" s="38">
        <f>D42</f>
        <v>0.81064868107459587</v>
      </c>
      <c r="AH13" s="52"/>
    </row>
    <row r="14" spans="1:34" ht="18" thickBot="1" x14ac:dyDescent="0.25">
      <c r="A14" s="159">
        <v>9</v>
      </c>
      <c r="B14" s="116" t="s">
        <v>138</v>
      </c>
      <c r="C14" s="81" t="s">
        <v>139</v>
      </c>
      <c r="D14" s="82">
        <f>AVERAGE(L14:L15)</f>
        <v>101.35656990223578</v>
      </c>
      <c r="E14" s="81">
        <f>C37</f>
        <v>101.96000000000001</v>
      </c>
      <c r="F14" s="82" t="s">
        <v>247</v>
      </c>
      <c r="G14" s="83" t="s">
        <v>249</v>
      </c>
      <c r="I14" s="51">
        <v>9</v>
      </c>
      <c r="J14" s="22" t="s">
        <v>39</v>
      </c>
      <c r="K14" s="23" t="s">
        <v>97</v>
      </c>
      <c r="L14" s="24">
        <f t="shared" si="0"/>
        <v>101.72151380534704</v>
      </c>
      <c r="M14" s="36">
        <v>60</v>
      </c>
      <c r="N14" s="36">
        <v>64.474000000000004</v>
      </c>
      <c r="O14" s="25">
        <f t="shared" si="1"/>
        <v>124.474</v>
      </c>
      <c r="P14" s="26">
        <f t="shared" si="2"/>
        <v>100.90468392807925</v>
      </c>
      <c r="Q14" s="36">
        <v>60</v>
      </c>
      <c r="R14" s="37">
        <v>64.692999999999998</v>
      </c>
      <c r="S14" s="27">
        <f t="shared" si="9"/>
        <v>124.693</v>
      </c>
      <c r="T14" s="24">
        <f t="shared" si="3"/>
        <v>101.08221598923458</v>
      </c>
      <c r="U14" s="36">
        <v>60</v>
      </c>
      <c r="V14" s="37">
        <v>65.308999999999997</v>
      </c>
      <c r="W14" s="27">
        <f t="shared" si="10"/>
        <v>125.309</v>
      </c>
      <c r="X14" s="24">
        <f t="shared" si="4"/>
        <v>101.58157557677653</v>
      </c>
      <c r="Y14" s="36">
        <v>60</v>
      </c>
      <c r="Z14" s="37">
        <v>67.701999999999998</v>
      </c>
      <c r="AA14" s="27">
        <f t="shared" si="5"/>
        <v>127.702</v>
      </c>
      <c r="AB14" s="26">
        <f t="shared" si="6"/>
        <v>103.52145787058804</v>
      </c>
      <c r="AC14" s="36">
        <v>60</v>
      </c>
      <c r="AD14" s="37">
        <v>68.253</v>
      </c>
      <c r="AE14" s="25">
        <f t="shared" si="7"/>
        <v>128.25299999999999</v>
      </c>
      <c r="AF14" s="26">
        <f t="shared" si="8"/>
        <v>103.96812529386013</v>
      </c>
      <c r="AG14" s="38">
        <f>D42</f>
        <v>0.81064868107459587</v>
      </c>
      <c r="AH14" s="52"/>
    </row>
    <row r="15" spans="1:34" ht="18" thickBot="1" x14ac:dyDescent="0.25">
      <c r="A15" s="159">
        <v>12</v>
      </c>
      <c r="B15" s="116" t="s">
        <v>138</v>
      </c>
      <c r="C15" s="81" t="s">
        <v>259</v>
      </c>
      <c r="D15" s="82">
        <f>AVERAGE(L14:L15)</f>
        <v>101.35656990223578</v>
      </c>
      <c r="E15" s="81">
        <f>C37</f>
        <v>101.96000000000001</v>
      </c>
      <c r="F15" s="82" t="s">
        <v>247</v>
      </c>
      <c r="G15" s="83" t="s">
        <v>249</v>
      </c>
      <c r="I15" s="51">
        <v>12</v>
      </c>
      <c r="J15" s="22" t="s">
        <v>39</v>
      </c>
      <c r="K15" s="23" t="s">
        <v>259</v>
      </c>
      <c r="L15" s="24">
        <f t="shared" si="0"/>
        <v>100.99162599912449</v>
      </c>
      <c r="M15" s="36">
        <v>60</v>
      </c>
      <c r="N15" s="58">
        <v>63.567999999999998</v>
      </c>
      <c r="O15" s="25">
        <f t="shared" si="1"/>
        <v>123.568</v>
      </c>
      <c r="P15" s="26">
        <f t="shared" si="2"/>
        <v>100.17023622302565</v>
      </c>
      <c r="Q15" s="36">
        <v>60</v>
      </c>
      <c r="R15" s="37">
        <v>63.835999999999999</v>
      </c>
      <c r="S15" s="27">
        <f t="shared" si="9"/>
        <v>123.836</v>
      </c>
      <c r="T15" s="24">
        <f t="shared" si="3"/>
        <v>100.38749006955365</v>
      </c>
      <c r="U15" s="36">
        <v>60</v>
      </c>
      <c r="V15" s="37">
        <v>64.292000000000002</v>
      </c>
      <c r="W15" s="27">
        <f t="shared" si="10"/>
        <v>124.292</v>
      </c>
      <c r="X15" s="24">
        <f t="shared" si="4"/>
        <v>100.75714586812367</v>
      </c>
      <c r="Y15" s="36">
        <v>60</v>
      </c>
      <c r="Z15" s="37">
        <v>67.003</v>
      </c>
      <c r="AA15" s="27">
        <f t="shared" si="5"/>
        <v>127.003</v>
      </c>
      <c r="AB15" s="26">
        <f t="shared" si="6"/>
        <v>102.95481444251691</v>
      </c>
      <c r="AC15" s="36">
        <v>60</v>
      </c>
      <c r="AD15" s="37">
        <v>67.247</v>
      </c>
      <c r="AE15" s="25">
        <f t="shared" si="7"/>
        <v>127.247</v>
      </c>
      <c r="AF15" s="26">
        <f t="shared" si="8"/>
        <v>103.1526127206991</v>
      </c>
      <c r="AG15" s="38">
        <f>D42</f>
        <v>0.81064868107459587</v>
      </c>
      <c r="AH15" s="52"/>
    </row>
    <row r="16" spans="1:34" ht="18" thickBot="1" x14ac:dyDescent="0.25">
      <c r="A16" s="159">
        <v>98</v>
      </c>
      <c r="B16" s="116" t="s">
        <v>127</v>
      </c>
      <c r="C16" s="81" t="s">
        <v>113</v>
      </c>
      <c r="D16" s="82">
        <f>AVERAGE(L17:L18)</f>
        <v>101.0732481882002</v>
      </c>
      <c r="E16" s="81">
        <f>C37</f>
        <v>101.96000000000001</v>
      </c>
      <c r="F16" s="82" t="s">
        <v>247</v>
      </c>
      <c r="G16" s="83" t="s">
        <v>249</v>
      </c>
      <c r="I16" s="51">
        <v>98</v>
      </c>
      <c r="J16" s="22" t="s">
        <v>213</v>
      </c>
      <c r="K16" s="23" t="s">
        <v>42</v>
      </c>
      <c r="L16" s="24">
        <f t="shared" si="0"/>
        <v>102.64767992347477</v>
      </c>
      <c r="M16" s="36">
        <v>60</v>
      </c>
      <c r="N16" s="36">
        <v>65.536000000000001</v>
      </c>
      <c r="O16" s="25">
        <f t="shared" si="1"/>
        <v>125.536</v>
      </c>
      <c r="P16" s="26">
        <f t="shared" si="2"/>
        <v>101.76559282738047</v>
      </c>
      <c r="Q16" s="36">
        <v>60</v>
      </c>
      <c r="R16" s="37">
        <v>64.930000000000007</v>
      </c>
      <c r="S16" s="27">
        <f t="shared" si="9"/>
        <v>124.93</v>
      </c>
      <c r="T16" s="24">
        <f t="shared" si="3"/>
        <v>101.27433972664927</v>
      </c>
      <c r="U16" s="36">
        <v>60</v>
      </c>
      <c r="V16" s="37">
        <v>65.204999999999998</v>
      </c>
      <c r="W16" s="27">
        <f t="shared" si="10"/>
        <v>125.205</v>
      </c>
      <c r="X16" s="24">
        <f t="shared" si="4"/>
        <v>101.49726811394477</v>
      </c>
      <c r="Y16" s="36">
        <v>60</v>
      </c>
      <c r="Z16" s="37">
        <v>69.941000000000003</v>
      </c>
      <c r="AA16" s="27">
        <f t="shared" si="5"/>
        <v>129.941</v>
      </c>
      <c r="AB16" s="26">
        <f t="shared" si="6"/>
        <v>105.33650026751407</v>
      </c>
      <c r="AC16" s="36">
        <v>60</v>
      </c>
      <c r="AD16" s="37">
        <v>70.772999999999996</v>
      </c>
      <c r="AE16" s="25">
        <f t="shared" si="7"/>
        <v>130.773</v>
      </c>
      <c r="AF16" s="26">
        <f t="shared" si="8"/>
        <v>106.01095997016812</v>
      </c>
      <c r="AG16" s="38">
        <f>D42</f>
        <v>0.81064868107459587</v>
      </c>
      <c r="AH16" s="52"/>
    </row>
    <row r="17" spans="1:34" ht="18" thickBot="1" x14ac:dyDescent="0.25">
      <c r="A17" s="159">
        <v>99</v>
      </c>
      <c r="B17" s="116" t="s">
        <v>127</v>
      </c>
      <c r="C17" s="81" t="s">
        <v>128</v>
      </c>
      <c r="D17" s="82">
        <f>AVERAGE(L17:L18)</f>
        <v>101.0732481882002</v>
      </c>
      <c r="E17" s="81">
        <f>C37</f>
        <v>101.96000000000001</v>
      </c>
      <c r="F17" s="82" t="s">
        <v>247</v>
      </c>
      <c r="G17" s="83" t="s">
        <v>249</v>
      </c>
      <c r="I17" s="51">
        <v>99</v>
      </c>
      <c r="J17" s="22" t="s">
        <v>213</v>
      </c>
      <c r="K17" s="23" t="s">
        <v>95</v>
      </c>
      <c r="L17" s="24">
        <f t="shared" si="0"/>
        <v>101.36513237892962</v>
      </c>
      <c r="M17" s="36">
        <v>60</v>
      </c>
      <c r="N17" s="36">
        <v>64.338999999999999</v>
      </c>
      <c r="O17" s="25">
        <f t="shared" si="1"/>
        <v>124.339</v>
      </c>
      <c r="P17" s="26">
        <f t="shared" si="2"/>
        <v>100.79524635613417</v>
      </c>
      <c r="Q17" s="36">
        <v>60</v>
      </c>
      <c r="R17" s="37">
        <v>64.915999999999997</v>
      </c>
      <c r="S17" s="27">
        <f t="shared" si="9"/>
        <v>124.916</v>
      </c>
      <c r="T17" s="24">
        <f t="shared" si="3"/>
        <v>101.26299064511421</v>
      </c>
      <c r="U17" s="36">
        <v>60</v>
      </c>
      <c r="V17" s="37">
        <v>65.491</v>
      </c>
      <c r="W17" s="27">
        <f t="shared" si="10"/>
        <v>125.491</v>
      </c>
      <c r="X17" s="24">
        <f t="shared" si="4"/>
        <v>101.72911363673211</v>
      </c>
      <c r="Y17" s="36">
        <v>60</v>
      </c>
      <c r="Z17" s="40">
        <v>66.260000000000005</v>
      </c>
      <c r="AA17" s="15">
        <f t="shared" si="5"/>
        <v>126.26</v>
      </c>
      <c r="AB17" s="16">
        <f t="shared" si="6"/>
        <v>102.35250247247848</v>
      </c>
      <c r="AC17" s="36">
        <v>60</v>
      </c>
      <c r="AD17" s="40">
        <v>66.313000000000002</v>
      </c>
      <c r="AE17" s="15">
        <f t="shared" si="7"/>
        <v>126.313</v>
      </c>
      <c r="AF17" s="16">
        <f t="shared" si="8"/>
        <v>102.39546685257542</v>
      </c>
      <c r="AG17" s="38">
        <f>D42</f>
        <v>0.81064868107459587</v>
      </c>
      <c r="AH17" s="52" t="s">
        <v>174</v>
      </c>
    </row>
    <row r="18" spans="1:34" ht="18" thickBot="1" x14ac:dyDescent="0.25">
      <c r="A18" s="159">
        <v>5</v>
      </c>
      <c r="B18" s="116" t="s">
        <v>127</v>
      </c>
      <c r="C18" s="81" t="s">
        <v>94</v>
      </c>
      <c r="D18" s="82">
        <f>AVERAGE(L17:L18)</f>
        <v>101.0732481882002</v>
      </c>
      <c r="E18" s="81">
        <f>C37</f>
        <v>101.96000000000001</v>
      </c>
      <c r="F18" s="82" t="s">
        <v>247</v>
      </c>
      <c r="G18" s="83" t="s">
        <v>249</v>
      </c>
      <c r="I18" s="51">
        <v>5</v>
      </c>
      <c r="J18" s="22" t="s">
        <v>213</v>
      </c>
      <c r="K18" s="23" t="s">
        <v>94</v>
      </c>
      <c r="L18" s="24">
        <f t="shared" si="0"/>
        <v>100.78136399747078</v>
      </c>
      <c r="M18" s="36">
        <v>60</v>
      </c>
      <c r="N18" s="36">
        <v>63.74</v>
      </c>
      <c r="O18" s="25">
        <f t="shared" si="1"/>
        <v>123.74000000000001</v>
      </c>
      <c r="P18" s="26">
        <f t="shared" si="2"/>
        <v>100.3096677961705</v>
      </c>
      <c r="Q18" s="36">
        <v>60</v>
      </c>
      <c r="R18" s="37">
        <v>63.357999999999997</v>
      </c>
      <c r="S18" s="27">
        <f t="shared" si="9"/>
        <v>123.358</v>
      </c>
      <c r="T18" s="24">
        <f t="shared" si="3"/>
        <v>100</v>
      </c>
      <c r="U18" s="36">
        <v>60</v>
      </c>
      <c r="V18" s="37">
        <v>63.683999999999997</v>
      </c>
      <c r="W18" s="27">
        <f t="shared" si="10"/>
        <v>123.684</v>
      </c>
      <c r="X18" s="24">
        <f t="shared" si="4"/>
        <v>100.26427147003031</v>
      </c>
      <c r="Y18" s="36">
        <v>60</v>
      </c>
      <c r="Z18" s="37">
        <v>66.260000000000005</v>
      </c>
      <c r="AA18" s="27">
        <f t="shared" si="5"/>
        <v>126.26</v>
      </c>
      <c r="AB18" s="26">
        <f t="shared" si="6"/>
        <v>102.35250247247848</v>
      </c>
      <c r="AC18" s="36">
        <v>60</v>
      </c>
      <c r="AD18" s="37">
        <v>66.313000000000002</v>
      </c>
      <c r="AE18" s="25">
        <f t="shared" si="7"/>
        <v>126.313</v>
      </c>
      <c r="AF18" s="26">
        <f t="shared" si="8"/>
        <v>102.39546685257542</v>
      </c>
      <c r="AG18" s="38">
        <f>D42</f>
        <v>0.81064868107459587</v>
      </c>
      <c r="AH18" s="52"/>
    </row>
    <row r="19" spans="1:34" ht="18" thickBot="1" x14ac:dyDescent="0.25">
      <c r="A19" s="48">
        <v>11</v>
      </c>
      <c r="B19" s="4" t="s">
        <v>87</v>
      </c>
      <c r="C19" s="5" t="s">
        <v>111</v>
      </c>
      <c r="D19" s="6">
        <f>AVERAGE(L20:L21)</f>
        <v>105.80328191118531</v>
      </c>
      <c r="E19" s="5">
        <f>C37</f>
        <v>101.96000000000001</v>
      </c>
      <c r="F19" s="6" t="s">
        <v>247</v>
      </c>
      <c r="G19" s="45" t="s">
        <v>133</v>
      </c>
      <c r="I19" s="51">
        <v>11</v>
      </c>
      <c r="J19" s="22" t="s">
        <v>244</v>
      </c>
      <c r="K19" s="23" t="s">
        <v>48</v>
      </c>
      <c r="L19" s="24">
        <f t="shared" si="0"/>
        <v>107.98701746137257</v>
      </c>
      <c r="M19" s="36">
        <v>60</v>
      </c>
      <c r="N19" s="36">
        <v>73.13</v>
      </c>
      <c r="O19" s="25">
        <f t="shared" si="1"/>
        <v>133.13</v>
      </c>
      <c r="P19" s="26">
        <f t="shared" si="2"/>
        <v>107.92165891146094</v>
      </c>
      <c r="Q19" s="36">
        <v>60</v>
      </c>
      <c r="R19" s="37">
        <v>74.588999999999999</v>
      </c>
      <c r="S19" s="27">
        <f t="shared" si="9"/>
        <v>134.589</v>
      </c>
      <c r="T19" s="24">
        <f t="shared" si="3"/>
        <v>109.10439533714879</v>
      </c>
      <c r="U19" s="36">
        <v>60</v>
      </c>
      <c r="V19" s="37">
        <v>76.286000000000001</v>
      </c>
      <c r="W19" s="27">
        <f t="shared" si="10"/>
        <v>136.286</v>
      </c>
      <c r="X19" s="24">
        <f t="shared" si="4"/>
        <v>110.48006614893238</v>
      </c>
      <c r="Y19" s="36">
        <v>60</v>
      </c>
      <c r="Z19" s="40">
        <v>70.896000000000001</v>
      </c>
      <c r="AA19" s="15">
        <f t="shared" si="5"/>
        <v>130.89600000000002</v>
      </c>
      <c r="AB19" s="16">
        <f t="shared" si="6"/>
        <v>106.11066975794031</v>
      </c>
      <c r="AC19" s="36">
        <v>60</v>
      </c>
      <c r="AD19" s="40">
        <v>71.394000000000005</v>
      </c>
      <c r="AE19" s="17">
        <f t="shared" si="7"/>
        <v>131.39400000000001</v>
      </c>
      <c r="AF19" s="16">
        <f t="shared" si="8"/>
        <v>106.51437280111546</v>
      </c>
      <c r="AG19" s="38">
        <f>D42</f>
        <v>0.81064868107459587</v>
      </c>
      <c r="AH19" s="52" t="s">
        <v>174</v>
      </c>
    </row>
    <row r="20" spans="1:34" ht="18" thickBot="1" x14ac:dyDescent="0.25">
      <c r="A20" s="48">
        <v>22</v>
      </c>
      <c r="B20" s="4" t="s">
        <v>87</v>
      </c>
      <c r="C20" s="5" t="s">
        <v>116</v>
      </c>
      <c r="D20" s="6">
        <f>AVERAGE(L20:L21)</f>
        <v>105.80328191118531</v>
      </c>
      <c r="E20" s="5">
        <f>C37</f>
        <v>101.96000000000001</v>
      </c>
      <c r="F20" s="6" t="s">
        <v>247</v>
      </c>
      <c r="G20" s="45" t="s">
        <v>133</v>
      </c>
      <c r="I20" s="51">
        <v>22</v>
      </c>
      <c r="J20" s="22" t="s">
        <v>244</v>
      </c>
      <c r="K20" s="23" t="s">
        <v>49</v>
      </c>
      <c r="L20" s="24">
        <f>P20*0.5+T20*0.125+X20*0.125+AB20*0.125+AF20*0.125</f>
        <v>106.08979555440261</v>
      </c>
      <c r="M20" s="36">
        <v>60</v>
      </c>
      <c r="N20" s="36">
        <v>71.876000000000005</v>
      </c>
      <c r="O20" s="25">
        <f t="shared" si="1"/>
        <v>131.876</v>
      </c>
      <c r="P20" s="26">
        <f t="shared" si="2"/>
        <v>106.9051054653934</v>
      </c>
      <c r="Q20" s="39">
        <v>60</v>
      </c>
      <c r="R20" s="40">
        <v>68.397999999999996</v>
      </c>
      <c r="S20" s="15">
        <f t="shared" si="9"/>
        <v>128.398</v>
      </c>
      <c r="T20" s="158">
        <f>S20*AG20</f>
        <v>104.08566935261595</v>
      </c>
      <c r="U20" s="36">
        <v>60</v>
      </c>
      <c r="V20" s="40">
        <v>68.77</v>
      </c>
      <c r="W20" s="15">
        <f t="shared" si="10"/>
        <v>128.76999999999998</v>
      </c>
      <c r="X20" s="158">
        <f t="shared" si="4"/>
        <v>104.38723066197569</v>
      </c>
      <c r="Y20" s="36">
        <v>60</v>
      </c>
      <c r="Z20" s="37">
        <v>70.896000000000001</v>
      </c>
      <c r="AA20" s="27">
        <f t="shared" si="5"/>
        <v>130.89600000000002</v>
      </c>
      <c r="AB20" s="26">
        <f t="shared" si="6"/>
        <v>106.11066975794031</v>
      </c>
      <c r="AC20" s="36">
        <v>60</v>
      </c>
      <c r="AD20" s="37">
        <v>71.394000000000005</v>
      </c>
      <c r="AE20" s="25">
        <f t="shared" si="7"/>
        <v>131.39400000000001</v>
      </c>
      <c r="AF20" s="26">
        <f t="shared" si="8"/>
        <v>106.51437280111546</v>
      </c>
      <c r="AG20" s="38">
        <f>D42</f>
        <v>0.81064868107459587</v>
      </c>
      <c r="AH20" s="52" t="s">
        <v>245</v>
      </c>
    </row>
    <row r="21" spans="1:34" ht="18" thickBot="1" x14ac:dyDescent="0.25">
      <c r="A21" s="48">
        <v>47</v>
      </c>
      <c r="B21" s="4" t="s">
        <v>87</v>
      </c>
      <c r="C21" s="5" t="s">
        <v>91</v>
      </c>
      <c r="D21" s="6">
        <f>AVERAGE(L20:L21)</f>
        <v>105.80328191118531</v>
      </c>
      <c r="E21" s="5">
        <f>C37</f>
        <v>101.96000000000001</v>
      </c>
      <c r="F21" s="6" t="s">
        <v>247</v>
      </c>
      <c r="G21" s="45" t="s">
        <v>133</v>
      </c>
      <c r="I21" s="51">
        <v>47</v>
      </c>
      <c r="J21" s="22" t="s">
        <v>244</v>
      </c>
      <c r="K21" s="23" t="s">
        <v>50</v>
      </c>
      <c r="L21" s="24">
        <f>P21*0.5+T21*0.125+X21*0.125+AB21*0.125+AF21*0.125</f>
        <v>105.516768267968</v>
      </c>
      <c r="M21" s="36">
        <v>60</v>
      </c>
      <c r="N21" s="36">
        <v>69.462999999999994</v>
      </c>
      <c r="O21" s="25">
        <f t="shared" si="1"/>
        <v>129.46299999999999</v>
      </c>
      <c r="P21" s="24">
        <f>O21*AG21</f>
        <v>104.9490101979604</v>
      </c>
      <c r="Q21" s="36">
        <v>60</v>
      </c>
      <c r="R21" s="37">
        <v>68.397999999999996</v>
      </c>
      <c r="S21" s="27">
        <f t="shared" si="9"/>
        <v>128.398</v>
      </c>
      <c r="T21" s="24">
        <f>S21*AG21</f>
        <v>104.08566935261595</v>
      </c>
      <c r="U21" s="36">
        <v>60</v>
      </c>
      <c r="V21" s="37">
        <v>68.77</v>
      </c>
      <c r="W21" s="27">
        <f t="shared" si="10"/>
        <v>128.76999999999998</v>
      </c>
      <c r="X21" s="24">
        <f>W21*AG21</f>
        <v>104.38723066197569</v>
      </c>
      <c r="Y21" s="36">
        <v>60</v>
      </c>
      <c r="Z21" s="37">
        <v>72.549000000000007</v>
      </c>
      <c r="AA21" s="27">
        <f t="shared" si="5"/>
        <v>132.54900000000001</v>
      </c>
      <c r="AB21" s="26">
        <f>AA21*AG21</f>
        <v>107.45067202775661</v>
      </c>
      <c r="AC21" s="36">
        <v>60</v>
      </c>
      <c r="AD21" s="37">
        <v>73.738</v>
      </c>
      <c r="AE21" s="25">
        <f>AC21+AD21</f>
        <v>133.738</v>
      </c>
      <c r="AF21" s="26">
        <f>AE21*AG21</f>
        <v>108.4145333095543</v>
      </c>
      <c r="AG21" s="38">
        <f>D42</f>
        <v>0.81064868107459587</v>
      </c>
      <c r="AH21" s="53"/>
    </row>
    <row r="22" spans="1:34" ht="18" thickBot="1" x14ac:dyDescent="0.25">
      <c r="A22" s="48">
        <v>15</v>
      </c>
      <c r="B22" s="157" t="s">
        <v>241</v>
      </c>
      <c r="C22" s="7" t="s">
        <v>239</v>
      </c>
      <c r="D22" s="6">
        <f>AVERAGE(L22)</f>
        <v>106.26033577068368</v>
      </c>
      <c r="E22" s="5">
        <f>C37</f>
        <v>101.96000000000001</v>
      </c>
      <c r="F22" s="6" t="s">
        <v>247</v>
      </c>
      <c r="G22" s="45" t="s">
        <v>133</v>
      </c>
      <c r="I22" s="51">
        <v>15</v>
      </c>
      <c r="J22" s="155" t="s">
        <v>240</v>
      </c>
      <c r="K22" s="28" t="s">
        <v>238</v>
      </c>
      <c r="L22" s="24">
        <f t="shared" ref="L22" si="11">P22*0.5+T22*0.125+X22*0.125+AB22*0.125+AF22*0.125</f>
        <v>106.26033577068368</v>
      </c>
      <c r="M22" s="36">
        <v>60</v>
      </c>
      <c r="N22" s="36">
        <v>71.463999999999999</v>
      </c>
      <c r="O22" s="25">
        <f t="shared" si="1"/>
        <v>131.464</v>
      </c>
      <c r="P22" s="26">
        <f t="shared" ref="P22" si="12">O22*AG22</f>
        <v>106.57111820879066</v>
      </c>
      <c r="Q22" s="36">
        <v>60</v>
      </c>
      <c r="R22" s="37">
        <v>68.67</v>
      </c>
      <c r="S22" s="27">
        <f t="shared" si="9"/>
        <v>128.67000000000002</v>
      </c>
      <c r="T22" s="24">
        <f>S22*AG22</f>
        <v>104.30616579386826</v>
      </c>
      <c r="U22" s="36">
        <v>60</v>
      </c>
      <c r="V22" s="37">
        <v>69.167000000000002</v>
      </c>
      <c r="W22" s="27">
        <f t="shared" si="10"/>
        <v>129.167</v>
      </c>
      <c r="X22" s="24">
        <f t="shared" ref="X22" si="13">W22*AG22</f>
        <v>104.70905818836232</v>
      </c>
      <c r="Y22" s="36">
        <v>60</v>
      </c>
      <c r="Z22" s="37">
        <v>72.417000000000002</v>
      </c>
      <c r="AA22" s="27">
        <f t="shared" si="5"/>
        <v>132.417</v>
      </c>
      <c r="AB22" s="26">
        <f>AA22*AG22</f>
        <v>107.34366640185476</v>
      </c>
      <c r="AC22" s="36">
        <v>60</v>
      </c>
      <c r="AD22" s="37">
        <v>72.534999999999997</v>
      </c>
      <c r="AE22" s="25">
        <f t="shared" ref="AE22" si="14">AC22+AD22</f>
        <v>132.535</v>
      </c>
      <c r="AF22" s="26">
        <f>AE22*AG22</f>
        <v>107.43932294622157</v>
      </c>
      <c r="AG22" s="38">
        <f>D42</f>
        <v>0.81064868107459587</v>
      </c>
      <c r="AH22" s="52"/>
    </row>
    <row r="23" spans="1:34" ht="16" thickBot="1" x14ac:dyDescent="0.25">
      <c r="B23" s="35"/>
      <c r="P23" s="34"/>
    </row>
    <row r="24" spans="1:34" ht="30" customHeight="1" thickBot="1" x14ac:dyDescent="0.25">
      <c r="A24" s="172" t="s">
        <v>157</v>
      </c>
      <c r="B24" s="173"/>
      <c r="C24" s="174"/>
      <c r="P24" s="34"/>
    </row>
    <row r="25" spans="1:34" ht="18" thickBot="1" x14ac:dyDescent="0.25">
      <c r="A25" s="10" t="s">
        <v>234</v>
      </c>
      <c r="B25" s="175" t="s">
        <v>235</v>
      </c>
      <c r="C25" s="175"/>
      <c r="N25" s="34"/>
    </row>
    <row r="26" spans="1:34" ht="18" thickBot="1" x14ac:dyDescent="0.25">
      <c r="A26" s="65" t="s">
        <v>153</v>
      </c>
      <c r="B26" s="12" t="s">
        <v>154</v>
      </c>
      <c r="C26" s="66" t="s">
        <v>156</v>
      </c>
      <c r="N26" s="34"/>
    </row>
    <row r="27" spans="1:34" ht="18" thickBot="1" x14ac:dyDescent="0.25">
      <c r="A27" s="69">
        <v>1</v>
      </c>
      <c r="B27" s="156" t="s">
        <v>94</v>
      </c>
      <c r="C27" s="70">
        <v>100.8</v>
      </c>
      <c r="P27" s="34"/>
    </row>
    <row r="28" spans="1:34" ht="18" thickBot="1" x14ac:dyDescent="0.25">
      <c r="A28" s="69">
        <v>2</v>
      </c>
      <c r="B28" s="156" t="s">
        <v>243</v>
      </c>
      <c r="C28" s="70">
        <v>101</v>
      </c>
      <c r="P28" s="34"/>
    </row>
    <row r="29" spans="1:34" ht="18" thickBot="1" x14ac:dyDescent="0.25">
      <c r="A29" s="69">
        <v>3</v>
      </c>
      <c r="B29" s="156" t="s">
        <v>95</v>
      </c>
      <c r="C29" s="70">
        <v>101.4</v>
      </c>
      <c r="P29" s="34"/>
    </row>
    <row r="30" spans="1:34" ht="18" thickBot="1" x14ac:dyDescent="0.25">
      <c r="A30" s="69">
        <v>4</v>
      </c>
      <c r="B30" s="156" t="s">
        <v>258</v>
      </c>
      <c r="C30" s="70">
        <v>101.6</v>
      </c>
      <c r="P30" s="34"/>
    </row>
    <row r="31" spans="1:34" ht="18" thickBot="1" x14ac:dyDescent="0.25">
      <c r="A31" s="69">
        <v>5</v>
      </c>
      <c r="B31" s="156" t="s">
        <v>97</v>
      </c>
      <c r="C31" s="70">
        <v>101.7</v>
      </c>
      <c r="P31" s="34"/>
    </row>
    <row r="32" spans="1:34" ht="18" thickBot="1" x14ac:dyDescent="0.25">
      <c r="A32" s="69">
        <v>6</v>
      </c>
      <c r="B32" s="156" t="s">
        <v>246</v>
      </c>
      <c r="C32" s="70">
        <v>102.2</v>
      </c>
      <c r="P32" s="34"/>
    </row>
    <row r="33" spans="1:28" ht="18" thickBot="1" x14ac:dyDescent="0.25">
      <c r="A33" s="69">
        <v>7</v>
      </c>
      <c r="B33" s="156" t="s">
        <v>119</v>
      </c>
      <c r="C33" s="70">
        <v>102.4</v>
      </c>
      <c r="P33" s="34"/>
    </row>
    <row r="34" spans="1:28" ht="18" thickBot="1" x14ac:dyDescent="0.25">
      <c r="A34" s="69">
        <v>8</v>
      </c>
      <c r="B34" s="156" t="s">
        <v>113</v>
      </c>
      <c r="C34" s="70">
        <v>102.6</v>
      </c>
      <c r="P34" s="34"/>
    </row>
    <row r="35" spans="1:28" ht="18" thickBot="1" x14ac:dyDescent="0.25">
      <c r="A35" s="69">
        <v>9</v>
      </c>
      <c r="B35" s="156" t="s">
        <v>125</v>
      </c>
      <c r="C35" s="70">
        <v>102.9</v>
      </c>
      <c r="P35" s="34"/>
    </row>
    <row r="36" spans="1:28" ht="18" thickBot="1" x14ac:dyDescent="0.25">
      <c r="A36" s="69">
        <v>10</v>
      </c>
      <c r="B36" s="156" t="s">
        <v>70</v>
      </c>
      <c r="C36" s="70">
        <v>103</v>
      </c>
      <c r="P36" s="34"/>
    </row>
    <row r="37" spans="1:28" ht="18" thickBot="1" x14ac:dyDescent="0.25">
      <c r="A37" s="67"/>
      <c r="B37" s="12" t="s">
        <v>175</v>
      </c>
      <c r="C37" s="68">
        <f>AVERAGE(C27:C36)</f>
        <v>101.96000000000001</v>
      </c>
      <c r="P37" s="34"/>
    </row>
    <row r="38" spans="1:28" ht="16" thickBot="1" x14ac:dyDescent="0.25">
      <c r="B38" s="35"/>
      <c r="P38" s="34"/>
    </row>
    <row r="39" spans="1:28" ht="30" customHeight="1" thickBot="1" x14ac:dyDescent="0.25">
      <c r="A39" s="160" t="s">
        <v>176</v>
      </c>
      <c r="B39" s="161"/>
      <c r="C39" s="161"/>
      <c r="D39" s="162"/>
      <c r="E39" s="34"/>
      <c r="F39" s="34"/>
      <c r="G39" s="34"/>
      <c r="H39" s="34"/>
      <c r="P39" s="34"/>
    </row>
    <row r="40" spans="1:28" ht="18" thickBot="1" x14ac:dyDescent="0.25">
      <c r="A40" s="75" t="s">
        <v>234</v>
      </c>
      <c r="B40" s="163" t="s">
        <v>235</v>
      </c>
      <c r="C40" s="163"/>
      <c r="D40" s="76"/>
      <c r="N40" s="34"/>
    </row>
    <row r="41" spans="1:28" ht="18" thickBot="1" x14ac:dyDescent="0.25">
      <c r="A41" s="71" t="s">
        <v>52</v>
      </c>
      <c r="B41" s="30" t="s">
        <v>171</v>
      </c>
      <c r="C41" s="30" t="s">
        <v>177</v>
      </c>
      <c r="D41" s="72" t="s">
        <v>159</v>
      </c>
      <c r="E41" s="34"/>
      <c r="F41" s="34"/>
      <c r="G41" s="34"/>
      <c r="H41" s="34"/>
      <c r="P41" s="34"/>
    </row>
    <row r="42" spans="1:28" ht="18" thickBot="1" x14ac:dyDescent="0.25">
      <c r="A42" s="77" t="s">
        <v>94</v>
      </c>
      <c r="B42" s="73">
        <v>100</v>
      </c>
      <c r="C42" s="74">
        <v>123.358</v>
      </c>
      <c r="D42" s="73">
        <f>B42/C42</f>
        <v>0.81064868107459587</v>
      </c>
      <c r="I42" s="34"/>
      <c r="J42" s="34"/>
      <c r="K42" s="34"/>
      <c r="M42" s="34"/>
      <c r="N42" s="34"/>
      <c r="Q42" s="34"/>
      <c r="R42" s="34"/>
      <c r="AB42" s="34"/>
    </row>
  </sheetData>
  <mergeCells count="12">
    <mergeCell ref="A24:C24"/>
    <mergeCell ref="B25:C25"/>
    <mergeCell ref="A39:D39"/>
    <mergeCell ref="B40:C40"/>
    <mergeCell ref="A1:G1"/>
    <mergeCell ref="I1:AH1"/>
    <mergeCell ref="A2:B2"/>
    <mergeCell ref="C2:D2"/>
    <mergeCell ref="E2:F2"/>
    <mergeCell ref="I2:J2"/>
    <mergeCell ref="K2:L2"/>
    <mergeCell ref="M2:P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workbookViewId="0">
      <selection activeCell="F26" sqref="F26"/>
    </sheetView>
  </sheetViews>
  <sheetFormatPr baseColWidth="10" defaultColWidth="15.83203125" defaultRowHeight="15" x14ac:dyDescent="0.2"/>
  <cols>
    <col min="1" max="1" width="15.83203125" style="35"/>
    <col min="2" max="2" width="15.83203125" style="34"/>
    <col min="3" max="7" width="15.83203125" style="35"/>
    <col min="8" max="8" width="5.83203125" style="35" customWidth="1"/>
    <col min="9" max="12" width="15.83203125" style="35"/>
    <col min="13" max="14" width="15.83203125" style="35" hidden="1" customWidth="1"/>
    <col min="15" max="16" width="15.83203125" style="35"/>
    <col min="17" max="18" width="15.83203125" style="35" hidden="1" customWidth="1"/>
    <col min="19" max="20" width="15.83203125" style="35"/>
    <col min="21" max="22" width="15.83203125" style="35" hidden="1" customWidth="1"/>
    <col min="23" max="24" width="15.83203125" style="35"/>
    <col min="25" max="26" width="15.83203125" style="35" hidden="1" customWidth="1"/>
    <col min="27" max="28" width="15.83203125" style="35"/>
    <col min="29" max="30" width="15.83203125" style="35" hidden="1" customWidth="1"/>
    <col min="31" max="32" width="15.83203125" style="35"/>
    <col min="33" max="33" width="15.83203125" style="35" hidden="1" customWidth="1"/>
    <col min="34" max="34" width="45.83203125" style="35" customWidth="1"/>
    <col min="35" max="16384" width="15.83203125" style="35"/>
  </cols>
  <sheetData>
    <row r="1" spans="1:34" ht="30" customHeight="1" thickBot="1" x14ac:dyDescent="0.25">
      <c r="A1" s="182" t="s">
        <v>149</v>
      </c>
      <c r="B1" s="183"/>
      <c r="C1" s="183"/>
      <c r="D1" s="183"/>
      <c r="E1" s="183"/>
      <c r="F1" s="183"/>
      <c r="G1" s="184"/>
      <c r="I1" s="176" t="s">
        <v>169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8"/>
    </row>
    <row r="2" spans="1:34" ht="18" thickBot="1" x14ac:dyDescent="0.3">
      <c r="A2" s="164" t="s">
        <v>255</v>
      </c>
      <c r="B2" s="164"/>
      <c r="C2" s="164" t="s">
        <v>250</v>
      </c>
      <c r="D2" s="164"/>
      <c r="E2" s="164" t="s">
        <v>251</v>
      </c>
      <c r="F2" s="164"/>
      <c r="G2" s="123"/>
      <c r="I2" s="171" t="s">
        <v>254</v>
      </c>
      <c r="J2" s="171"/>
      <c r="K2" s="171" t="s">
        <v>252</v>
      </c>
      <c r="L2" s="171"/>
      <c r="M2" s="171" t="s">
        <v>253</v>
      </c>
      <c r="N2" s="171"/>
      <c r="O2" s="171"/>
      <c r="P2" s="171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31"/>
      <c r="AH2" s="14"/>
    </row>
    <row r="3" spans="1:34" ht="18" thickBot="1" x14ac:dyDescent="0.3">
      <c r="A3" s="46" t="s">
        <v>142</v>
      </c>
      <c r="B3" s="9" t="s">
        <v>143</v>
      </c>
      <c r="C3" s="9" t="s">
        <v>144</v>
      </c>
      <c r="D3" s="9" t="s">
        <v>145</v>
      </c>
      <c r="E3" s="9" t="s">
        <v>146</v>
      </c>
      <c r="F3" s="9" t="s">
        <v>147</v>
      </c>
      <c r="G3" s="47" t="s">
        <v>74</v>
      </c>
      <c r="I3" s="49" t="s">
        <v>33</v>
      </c>
      <c r="J3" s="20" t="s">
        <v>167</v>
      </c>
      <c r="K3" s="20" t="s">
        <v>154</v>
      </c>
      <c r="L3" s="19" t="s">
        <v>155</v>
      </c>
      <c r="M3" s="21"/>
      <c r="N3" s="21"/>
      <c r="O3" s="21" t="s">
        <v>160</v>
      </c>
      <c r="P3" s="21" t="s">
        <v>161</v>
      </c>
      <c r="Q3" s="21"/>
      <c r="R3" s="21"/>
      <c r="S3" s="21" t="s">
        <v>162</v>
      </c>
      <c r="T3" s="21" t="s">
        <v>161</v>
      </c>
      <c r="U3" s="21"/>
      <c r="V3" s="21"/>
      <c r="W3" s="21" t="s">
        <v>163</v>
      </c>
      <c r="X3" s="21" t="s">
        <v>161</v>
      </c>
      <c r="Y3" s="21"/>
      <c r="Z3" s="21"/>
      <c r="AA3" s="21" t="s">
        <v>164</v>
      </c>
      <c r="AB3" s="21" t="s">
        <v>161</v>
      </c>
      <c r="AC3" s="21"/>
      <c r="AD3" s="21"/>
      <c r="AE3" s="21" t="s">
        <v>165</v>
      </c>
      <c r="AF3" s="21" t="s">
        <v>161</v>
      </c>
      <c r="AG3" s="32"/>
      <c r="AH3" s="50" t="s">
        <v>36</v>
      </c>
    </row>
    <row r="4" spans="1:34" ht="18" thickBot="1" x14ac:dyDescent="0.25">
      <c r="A4" s="48">
        <v>2</v>
      </c>
      <c r="B4" s="4" t="s">
        <v>135</v>
      </c>
      <c r="C4" s="5" t="s">
        <v>131</v>
      </c>
      <c r="D4" s="4">
        <f>AVERAGE(L4,L6)</f>
        <v>102.15184205398764</v>
      </c>
      <c r="E4" s="5">
        <f>C35</f>
        <v>102.07</v>
      </c>
      <c r="F4" s="6" t="s">
        <v>263</v>
      </c>
      <c r="G4" s="45" t="s">
        <v>133</v>
      </c>
      <c r="I4" s="54">
        <v>2</v>
      </c>
      <c r="J4" s="55" t="s">
        <v>168</v>
      </c>
      <c r="K4" s="56" t="s">
        <v>77</v>
      </c>
      <c r="L4" s="57">
        <f>P4*0.5+T4*0.125+X4*0.125+AB4*0.125+AF4*0.125</f>
        <v>102.06350514845847</v>
      </c>
      <c r="M4" s="58">
        <v>60</v>
      </c>
      <c r="N4" s="61">
        <v>7.9219999999999997</v>
      </c>
      <c r="O4" s="59">
        <f>M4+N4</f>
        <v>67.921999999999997</v>
      </c>
      <c r="P4" s="60">
        <f>O4*AG4</f>
        <v>101.80308457860581</v>
      </c>
      <c r="Q4" s="58">
        <v>60</v>
      </c>
      <c r="R4" s="61">
        <v>7.907</v>
      </c>
      <c r="S4" s="62">
        <f>Q4+R4</f>
        <v>67.906999999999996</v>
      </c>
      <c r="T4" s="57">
        <f>S4*AG4</f>
        <v>101.78060222725162</v>
      </c>
      <c r="U4" s="58">
        <v>60</v>
      </c>
      <c r="V4" s="61">
        <v>8.0020000000000007</v>
      </c>
      <c r="W4" s="62">
        <f>U4+V4</f>
        <v>68.001999999999995</v>
      </c>
      <c r="X4" s="57">
        <f>W4*AG4</f>
        <v>101.9229904524948</v>
      </c>
      <c r="Y4" s="58">
        <v>60</v>
      </c>
      <c r="Z4" s="61">
        <v>8.423</v>
      </c>
      <c r="AA4" s="62">
        <f>Y4+Z4</f>
        <v>68.423000000000002</v>
      </c>
      <c r="AB4" s="60">
        <f>AA4*AG4</f>
        <v>102.55399511383565</v>
      </c>
      <c r="AC4" s="58">
        <v>60</v>
      </c>
      <c r="AD4" s="61">
        <v>8.7460000000000004</v>
      </c>
      <c r="AE4" s="59">
        <f>AC4+AD4</f>
        <v>68.745999999999995</v>
      </c>
      <c r="AF4" s="60">
        <f>AE4*AG4</f>
        <v>103.03811507966248</v>
      </c>
      <c r="AG4" s="63">
        <f>D40</f>
        <v>1.4988234236124645</v>
      </c>
      <c r="AH4" s="64"/>
    </row>
    <row r="5" spans="1:34" ht="18" thickBot="1" x14ac:dyDescent="0.25">
      <c r="A5" s="48">
        <v>3</v>
      </c>
      <c r="B5" s="4" t="s">
        <v>135</v>
      </c>
      <c r="C5" s="5" t="s">
        <v>70</v>
      </c>
      <c r="D5" s="6">
        <f>AVERAGE(L4,L6)</f>
        <v>102.15184205398764</v>
      </c>
      <c r="E5" s="5">
        <f>C35</f>
        <v>102.07</v>
      </c>
      <c r="F5" s="6" t="s">
        <v>263</v>
      </c>
      <c r="G5" s="45" t="s">
        <v>133</v>
      </c>
      <c r="I5" s="51">
        <v>3</v>
      </c>
      <c r="J5" s="22" t="s">
        <v>168</v>
      </c>
      <c r="K5" s="23" t="s">
        <v>195</v>
      </c>
      <c r="L5" s="24">
        <f t="shared" ref="L5:L18" si="0">P5*0.5+T5*0.125+X5*0.125+AB5*0.125+AF5*0.125</f>
        <v>102.77881862737752</v>
      </c>
      <c r="M5" s="36">
        <v>60</v>
      </c>
      <c r="N5" s="37">
        <v>8.2690000000000001</v>
      </c>
      <c r="O5" s="25">
        <f t="shared" ref="O5:O20" si="1">M5+N5</f>
        <v>68.269000000000005</v>
      </c>
      <c r="P5" s="26">
        <f t="shared" ref="P5:P19" si="2">O5*AG5</f>
        <v>102.32317630659935</v>
      </c>
      <c r="Q5" s="36">
        <v>60</v>
      </c>
      <c r="R5" s="37">
        <v>9.0289999999999999</v>
      </c>
      <c r="S5" s="27">
        <f>Q5+R5</f>
        <v>69.028999999999996</v>
      </c>
      <c r="T5" s="24">
        <f t="shared" ref="T5:T18" si="3">S5*AG5</f>
        <v>103.4622821085448</v>
      </c>
      <c r="U5" s="36">
        <v>60</v>
      </c>
      <c r="V5" s="37">
        <v>9.0820000000000007</v>
      </c>
      <c r="W5" s="27">
        <f>U5+V5</f>
        <v>69.081999999999994</v>
      </c>
      <c r="X5" s="24">
        <f t="shared" ref="X5:X19" si="4">W5*AG5</f>
        <v>103.54171974999626</v>
      </c>
      <c r="Y5" s="36">
        <v>60</v>
      </c>
      <c r="Z5" s="37">
        <v>8.5879999999999992</v>
      </c>
      <c r="AA5" s="27">
        <f t="shared" ref="AA5:AA20" si="5">Y5+Z5</f>
        <v>68.587999999999994</v>
      </c>
      <c r="AB5" s="26">
        <f t="shared" ref="AB5:AB19" si="6">AA5*AG5</f>
        <v>102.8013009787317</v>
      </c>
      <c r="AC5" s="36">
        <v>60</v>
      </c>
      <c r="AD5" s="37">
        <v>8.8089999999999993</v>
      </c>
      <c r="AE5" s="25">
        <f t="shared" ref="AE5:AE19" si="7">AC5+AD5</f>
        <v>68.808999999999997</v>
      </c>
      <c r="AF5" s="26">
        <f t="shared" ref="AF5:AF19" si="8">AE5*AG5</f>
        <v>103.13254095535007</v>
      </c>
      <c r="AG5" s="38">
        <f>D40</f>
        <v>1.4988234236124645</v>
      </c>
      <c r="AH5" s="52"/>
    </row>
    <row r="6" spans="1:34" ht="18" thickBot="1" x14ac:dyDescent="0.25">
      <c r="A6" s="48">
        <v>4</v>
      </c>
      <c r="B6" s="4" t="s">
        <v>135</v>
      </c>
      <c r="C6" s="5" t="s">
        <v>67</v>
      </c>
      <c r="D6" s="6">
        <f>AVERAGE(L4,L6)</f>
        <v>102.15184205398764</v>
      </c>
      <c r="E6" s="5">
        <f>C35</f>
        <v>102.07</v>
      </c>
      <c r="F6" s="6" t="s">
        <v>262</v>
      </c>
      <c r="G6" s="45" t="s">
        <v>133</v>
      </c>
      <c r="I6" s="51">
        <v>4</v>
      </c>
      <c r="J6" s="22" t="s">
        <v>168</v>
      </c>
      <c r="K6" s="23" t="s">
        <v>79</v>
      </c>
      <c r="L6" s="24">
        <f t="shared" si="0"/>
        <v>102.2401789595168</v>
      </c>
      <c r="M6" s="36">
        <v>60</v>
      </c>
      <c r="N6" s="37">
        <v>7.6139999999999999</v>
      </c>
      <c r="O6" s="25">
        <f t="shared" si="1"/>
        <v>67.614000000000004</v>
      </c>
      <c r="P6" s="26">
        <f t="shared" si="2"/>
        <v>101.34144696413318</v>
      </c>
      <c r="Q6" s="36">
        <v>60</v>
      </c>
      <c r="R6" s="37">
        <v>8.2219999999999995</v>
      </c>
      <c r="S6" s="27">
        <f t="shared" ref="S6:S20" si="9">Q6+R6</f>
        <v>68.221999999999994</v>
      </c>
      <c r="T6" s="24">
        <f t="shared" si="3"/>
        <v>102.25273160568955</v>
      </c>
      <c r="U6" s="36">
        <v>60</v>
      </c>
      <c r="V6" s="37">
        <v>8.3529999999999998</v>
      </c>
      <c r="W6" s="27">
        <f>U6+V6</f>
        <v>68.352999999999994</v>
      </c>
      <c r="X6" s="24">
        <f t="shared" si="4"/>
        <v>102.44907747418277</v>
      </c>
      <c r="Y6" s="36">
        <v>60</v>
      </c>
      <c r="Z6" s="37">
        <v>9.1590000000000007</v>
      </c>
      <c r="AA6" s="27">
        <f t="shared" si="5"/>
        <v>69.159000000000006</v>
      </c>
      <c r="AB6" s="26">
        <f t="shared" si="6"/>
        <v>103.65712915361443</v>
      </c>
      <c r="AC6" s="36">
        <v>60</v>
      </c>
      <c r="AD6" s="37">
        <v>9.5190000000000001</v>
      </c>
      <c r="AE6" s="25">
        <f t="shared" si="7"/>
        <v>69.519000000000005</v>
      </c>
      <c r="AF6" s="26">
        <f t="shared" si="8"/>
        <v>104.19670558611493</v>
      </c>
      <c r="AG6" s="38">
        <f>D40</f>
        <v>1.4988234236124645</v>
      </c>
      <c r="AH6" s="52"/>
    </row>
    <row r="7" spans="1:34" ht="18" thickBot="1" x14ac:dyDescent="0.25">
      <c r="A7" s="48">
        <v>19</v>
      </c>
      <c r="B7" s="4" t="s">
        <v>135</v>
      </c>
      <c r="C7" s="5" t="s">
        <v>237</v>
      </c>
      <c r="D7" s="6">
        <f>AVERAGE(L4,L6)</f>
        <v>102.15184205398764</v>
      </c>
      <c r="E7" s="5">
        <f>C35</f>
        <v>102.07</v>
      </c>
      <c r="F7" s="6" t="s">
        <v>262</v>
      </c>
      <c r="G7" s="45" t="s">
        <v>133</v>
      </c>
      <c r="I7" s="51">
        <v>19</v>
      </c>
      <c r="J7" s="22" t="s">
        <v>168</v>
      </c>
      <c r="K7" s="23" t="s">
        <v>236</v>
      </c>
      <c r="L7" s="24">
        <f t="shared" si="0"/>
        <v>102.85319773977427</v>
      </c>
      <c r="M7" s="36">
        <v>60</v>
      </c>
      <c r="N7" s="37">
        <v>8.4309999999999992</v>
      </c>
      <c r="O7" s="25">
        <f t="shared" si="1"/>
        <v>68.430999999999997</v>
      </c>
      <c r="P7" s="26">
        <f t="shared" si="2"/>
        <v>102.56598570122455</v>
      </c>
      <c r="Q7" s="36">
        <v>60</v>
      </c>
      <c r="R7" s="37">
        <v>9.0609999999999999</v>
      </c>
      <c r="S7" s="27">
        <f t="shared" si="9"/>
        <v>69.061000000000007</v>
      </c>
      <c r="T7" s="24">
        <f t="shared" si="3"/>
        <v>103.51024445810042</v>
      </c>
      <c r="U7" s="36">
        <v>60</v>
      </c>
      <c r="V7" s="37">
        <v>9.2910000000000004</v>
      </c>
      <c r="W7" s="27">
        <f t="shared" ref="W7:W20" si="10">U7+V7</f>
        <v>69.290999999999997</v>
      </c>
      <c r="X7" s="24">
        <f t="shared" si="4"/>
        <v>103.85497384553128</v>
      </c>
      <c r="Y7" s="36">
        <v>60</v>
      </c>
      <c r="Z7" s="37">
        <v>8.4380000000000006</v>
      </c>
      <c r="AA7" s="27">
        <f t="shared" si="5"/>
        <v>68.438000000000002</v>
      </c>
      <c r="AB7" s="26">
        <f t="shared" si="6"/>
        <v>102.57647746518984</v>
      </c>
      <c r="AC7" s="36">
        <v>60</v>
      </c>
      <c r="AD7" s="37">
        <v>8.4670000000000005</v>
      </c>
      <c r="AE7" s="25">
        <f t="shared" si="7"/>
        <v>68.466999999999999</v>
      </c>
      <c r="AF7" s="26">
        <f t="shared" si="8"/>
        <v>102.61994334447461</v>
      </c>
      <c r="AG7" s="38">
        <f>D40</f>
        <v>1.4988234236124645</v>
      </c>
      <c r="AH7" s="52"/>
    </row>
    <row r="8" spans="1:34" ht="18" thickBot="1" x14ac:dyDescent="0.25">
      <c r="A8" s="48">
        <v>33</v>
      </c>
      <c r="B8" s="4" t="s">
        <v>81</v>
      </c>
      <c r="C8" s="5" t="s">
        <v>137</v>
      </c>
      <c r="D8" s="6">
        <f>AVERAGE(L8,L9)</f>
        <v>102.19521425680841</v>
      </c>
      <c r="E8" s="5">
        <f>C35</f>
        <v>102.07</v>
      </c>
      <c r="F8" s="6" t="s">
        <v>262</v>
      </c>
      <c r="G8" s="45" t="s">
        <v>133</v>
      </c>
      <c r="I8" s="51">
        <v>33</v>
      </c>
      <c r="J8" s="22" t="s">
        <v>242</v>
      </c>
      <c r="K8" s="23" t="s">
        <v>246</v>
      </c>
      <c r="L8" s="24">
        <f t="shared" si="0"/>
        <v>101.49863607068453</v>
      </c>
      <c r="M8" s="36">
        <v>60</v>
      </c>
      <c r="N8" s="37">
        <v>7.0650000000000004</v>
      </c>
      <c r="O8" s="25">
        <f t="shared" si="1"/>
        <v>67.064999999999998</v>
      </c>
      <c r="P8" s="26">
        <f t="shared" si="2"/>
        <v>100.51859290456993</v>
      </c>
      <c r="Q8" s="36">
        <v>60</v>
      </c>
      <c r="R8" s="37">
        <v>7.8019999999999996</v>
      </c>
      <c r="S8" s="27">
        <f t="shared" si="9"/>
        <v>67.801999999999992</v>
      </c>
      <c r="T8" s="24">
        <f t="shared" si="3"/>
        <v>101.6232257677723</v>
      </c>
      <c r="U8" s="36">
        <v>60</v>
      </c>
      <c r="V8" s="37">
        <v>7.9889999999999999</v>
      </c>
      <c r="W8" s="27">
        <f t="shared" si="10"/>
        <v>67.989000000000004</v>
      </c>
      <c r="X8" s="24">
        <f t="shared" si="4"/>
        <v>101.90350574798785</v>
      </c>
      <c r="Y8" s="36">
        <v>60</v>
      </c>
      <c r="Z8" s="40">
        <v>8.7859999999999996</v>
      </c>
      <c r="AA8" s="15">
        <f t="shared" si="5"/>
        <v>68.786000000000001</v>
      </c>
      <c r="AB8" s="16">
        <f t="shared" si="6"/>
        <v>103.09806801660699</v>
      </c>
      <c r="AC8" s="39">
        <v>60</v>
      </c>
      <c r="AD8" s="40">
        <v>8.9139999999999997</v>
      </c>
      <c r="AE8" s="17">
        <f t="shared" si="7"/>
        <v>68.914000000000001</v>
      </c>
      <c r="AF8" s="16">
        <f t="shared" si="8"/>
        <v>103.28991741482938</v>
      </c>
      <c r="AG8" s="38">
        <f>D40</f>
        <v>1.4988234236124645</v>
      </c>
      <c r="AH8" s="52" t="s">
        <v>174</v>
      </c>
    </row>
    <row r="9" spans="1:34" ht="18" thickBot="1" x14ac:dyDescent="0.25">
      <c r="A9" s="48">
        <v>55</v>
      </c>
      <c r="B9" s="4" t="s">
        <v>81</v>
      </c>
      <c r="C9" s="5" t="s">
        <v>193</v>
      </c>
      <c r="D9" s="6">
        <f>AVERAGE(L8,L9)</f>
        <v>102.19521425680841</v>
      </c>
      <c r="E9" s="5">
        <f>C35</f>
        <v>102.07</v>
      </c>
      <c r="F9" s="6" t="s">
        <v>262</v>
      </c>
      <c r="G9" s="45" t="s">
        <v>133</v>
      </c>
      <c r="I9" s="51">
        <v>55</v>
      </c>
      <c r="J9" s="22" t="s">
        <v>242</v>
      </c>
      <c r="K9" s="23" t="s">
        <v>193</v>
      </c>
      <c r="L9" s="24">
        <f t="shared" si="0"/>
        <v>102.89179244293231</v>
      </c>
      <c r="M9" s="36">
        <v>60</v>
      </c>
      <c r="N9" s="37">
        <v>8.1590000000000007</v>
      </c>
      <c r="O9" s="25">
        <f t="shared" si="1"/>
        <v>68.159000000000006</v>
      </c>
      <c r="P9" s="26">
        <f t="shared" si="2"/>
        <v>102.15830573000197</v>
      </c>
      <c r="Q9" s="36">
        <v>60</v>
      </c>
      <c r="R9" s="37">
        <v>9.1720000000000006</v>
      </c>
      <c r="S9" s="27">
        <f t="shared" si="9"/>
        <v>69.171999999999997</v>
      </c>
      <c r="T9" s="24">
        <f t="shared" si="3"/>
        <v>103.67661385812139</v>
      </c>
      <c r="U9" s="36">
        <v>60</v>
      </c>
      <c r="V9" s="37">
        <v>9.1739999999999995</v>
      </c>
      <c r="W9" s="27">
        <f t="shared" si="10"/>
        <v>69.174000000000007</v>
      </c>
      <c r="X9" s="24">
        <f t="shared" si="4"/>
        <v>103.67961150496862</v>
      </c>
      <c r="Y9" s="36">
        <v>60</v>
      </c>
      <c r="Z9" s="37">
        <v>8.9420000000000002</v>
      </c>
      <c r="AA9" s="27">
        <f t="shared" si="5"/>
        <v>68.942000000000007</v>
      </c>
      <c r="AB9" s="26">
        <f t="shared" si="6"/>
        <v>103.33188447069054</v>
      </c>
      <c r="AC9" s="36">
        <v>60</v>
      </c>
      <c r="AD9" s="37">
        <v>9.2629999999999999</v>
      </c>
      <c r="AE9" s="25">
        <f t="shared" si="7"/>
        <v>69.263000000000005</v>
      </c>
      <c r="AF9" s="26">
        <f t="shared" si="8"/>
        <v>103.81300678967014</v>
      </c>
      <c r="AG9" s="38">
        <f>D40</f>
        <v>1.4988234236124645</v>
      </c>
      <c r="AH9" s="52"/>
    </row>
    <row r="10" spans="1:34" ht="18" thickBot="1" x14ac:dyDescent="0.25">
      <c r="A10" s="48">
        <v>66</v>
      </c>
      <c r="B10" s="4" t="s">
        <v>81</v>
      </c>
      <c r="C10" s="5" t="s">
        <v>112</v>
      </c>
      <c r="D10" s="6">
        <f>AVERAGE(L8,L9)</f>
        <v>102.19521425680841</v>
      </c>
      <c r="E10" s="5">
        <f>C35</f>
        <v>102.07</v>
      </c>
      <c r="F10" s="6" t="s">
        <v>262</v>
      </c>
      <c r="G10" s="45" t="s">
        <v>133</v>
      </c>
      <c r="I10" s="51">
        <v>66</v>
      </c>
      <c r="J10" s="22" t="s">
        <v>242</v>
      </c>
      <c r="K10" s="23" t="s">
        <v>44</v>
      </c>
      <c r="L10" s="24">
        <f t="shared" si="0"/>
        <v>103.30115859050646</v>
      </c>
      <c r="M10" s="36">
        <v>60</v>
      </c>
      <c r="N10" s="37">
        <v>9.0779999999999994</v>
      </c>
      <c r="O10" s="25">
        <f t="shared" si="1"/>
        <v>69.078000000000003</v>
      </c>
      <c r="P10" s="26">
        <f t="shared" si="2"/>
        <v>103.53572445630182</v>
      </c>
      <c r="Q10" s="36">
        <v>60</v>
      </c>
      <c r="R10" s="37">
        <v>8.5299999999999994</v>
      </c>
      <c r="S10" s="27">
        <f t="shared" si="9"/>
        <v>68.53</v>
      </c>
      <c r="T10" s="24">
        <f t="shared" si="3"/>
        <v>102.7143692201622</v>
      </c>
      <c r="U10" s="36">
        <v>60</v>
      </c>
      <c r="V10" s="37">
        <v>8.83</v>
      </c>
      <c r="W10" s="27">
        <f t="shared" si="10"/>
        <v>68.83</v>
      </c>
      <c r="X10" s="24">
        <f t="shared" si="4"/>
        <v>103.16401624724593</v>
      </c>
      <c r="Y10" s="36">
        <v>60</v>
      </c>
      <c r="Z10" s="37">
        <v>8.7859999999999996</v>
      </c>
      <c r="AA10" s="27">
        <f t="shared" si="5"/>
        <v>68.786000000000001</v>
      </c>
      <c r="AB10" s="26">
        <f t="shared" si="6"/>
        <v>103.09806801660699</v>
      </c>
      <c r="AC10" s="36">
        <v>60</v>
      </c>
      <c r="AD10" s="37">
        <v>8.9139999999999997</v>
      </c>
      <c r="AE10" s="25">
        <f t="shared" si="7"/>
        <v>68.914000000000001</v>
      </c>
      <c r="AF10" s="26">
        <f t="shared" si="8"/>
        <v>103.28991741482938</v>
      </c>
      <c r="AG10" s="38">
        <f>D40</f>
        <v>1.4988234236124645</v>
      </c>
      <c r="AH10" s="52"/>
    </row>
    <row r="11" spans="1:34" ht="18" thickBot="1" x14ac:dyDescent="0.25">
      <c r="A11" s="48">
        <v>88</v>
      </c>
      <c r="B11" s="4" t="s">
        <v>81</v>
      </c>
      <c r="C11" s="5" t="s">
        <v>125</v>
      </c>
      <c r="D11" s="6">
        <f>AVERAGE(L8,L9)</f>
        <v>102.19521425680841</v>
      </c>
      <c r="E11" s="5">
        <f>C35</f>
        <v>102.07</v>
      </c>
      <c r="F11" s="6" t="s">
        <v>262</v>
      </c>
      <c r="G11" s="45" t="s">
        <v>133</v>
      </c>
      <c r="I11" s="51">
        <v>88</v>
      </c>
      <c r="J11" s="22" t="s">
        <v>242</v>
      </c>
      <c r="K11" s="23" t="s">
        <v>47</v>
      </c>
      <c r="L11" s="24">
        <f t="shared" si="0"/>
        <v>103.22059683148731</v>
      </c>
      <c r="M11" s="36">
        <v>60</v>
      </c>
      <c r="N11" s="37">
        <v>7.6289999999999996</v>
      </c>
      <c r="O11" s="25">
        <f t="shared" si="1"/>
        <v>67.629000000000005</v>
      </c>
      <c r="P11" s="26">
        <f t="shared" si="2"/>
        <v>101.36392931548737</v>
      </c>
      <c r="Q11" s="36">
        <v>60</v>
      </c>
      <c r="R11" s="37">
        <v>10.061</v>
      </c>
      <c r="S11" s="27">
        <f t="shared" si="9"/>
        <v>70.061000000000007</v>
      </c>
      <c r="T11" s="24">
        <f t="shared" si="3"/>
        <v>105.00906788171288</v>
      </c>
      <c r="U11" s="36">
        <v>60</v>
      </c>
      <c r="V11" s="37">
        <v>11.507</v>
      </c>
      <c r="W11" s="27">
        <f t="shared" si="10"/>
        <v>71.507000000000005</v>
      </c>
      <c r="X11" s="24">
        <f t="shared" si="4"/>
        <v>107.1763665522565</v>
      </c>
      <c r="Y11" s="36">
        <v>60</v>
      </c>
      <c r="Z11" s="37">
        <v>9.3819999999999997</v>
      </c>
      <c r="AA11" s="27">
        <f t="shared" si="5"/>
        <v>69.382000000000005</v>
      </c>
      <c r="AB11" s="26">
        <f t="shared" si="6"/>
        <v>103.99136677708002</v>
      </c>
      <c r="AC11" s="36">
        <v>60</v>
      </c>
      <c r="AD11" s="37">
        <v>9.4760000000000009</v>
      </c>
      <c r="AE11" s="25">
        <f t="shared" si="7"/>
        <v>69.475999999999999</v>
      </c>
      <c r="AF11" s="26">
        <f t="shared" si="8"/>
        <v>104.13225617889958</v>
      </c>
      <c r="AG11" s="38">
        <f>D40</f>
        <v>1.4988234236124645</v>
      </c>
      <c r="AH11" s="52"/>
    </row>
    <row r="12" spans="1:34" ht="18" thickBot="1" x14ac:dyDescent="0.25">
      <c r="A12" s="159">
        <v>1</v>
      </c>
      <c r="B12" s="116" t="s">
        <v>138</v>
      </c>
      <c r="C12" s="81" t="s">
        <v>119</v>
      </c>
      <c r="D12" s="82">
        <f>AVERAGE(L14,L15)</f>
        <v>101.26969079272772</v>
      </c>
      <c r="E12" s="81">
        <f>C35</f>
        <v>102.07</v>
      </c>
      <c r="F12" s="82" t="s">
        <v>262</v>
      </c>
      <c r="G12" s="83" t="s">
        <v>249</v>
      </c>
      <c r="I12" s="51">
        <v>1</v>
      </c>
      <c r="J12" s="22" t="s">
        <v>39</v>
      </c>
      <c r="K12" s="23" t="s">
        <v>100</v>
      </c>
      <c r="L12" s="24">
        <f t="shared" si="0"/>
        <v>102.30163071988491</v>
      </c>
      <c r="M12" s="36">
        <v>60</v>
      </c>
      <c r="N12" s="37">
        <v>8.2579999999999991</v>
      </c>
      <c r="O12" s="25">
        <f t="shared" si="1"/>
        <v>68.257999999999996</v>
      </c>
      <c r="P12" s="26">
        <f t="shared" si="2"/>
        <v>102.30668924893959</v>
      </c>
      <c r="Q12" s="36">
        <v>60</v>
      </c>
      <c r="R12" s="37">
        <v>8.5060000000000002</v>
      </c>
      <c r="S12" s="27">
        <f t="shared" si="9"/>
        <v>68.506</v>
      </c>
      <c r="T12" s="24">
        <f t="shared" si="3"/>
        <v>102.67839745799549</v>
      </c>
      <c r="U12" s="36">
        <v>60</v>
      </c>
      <c r="V12" s="37">
        <v>8.6219999999999999</v>
      </c>
      <c r="W12" s="27">
        <f t="shared" si="10"/>
        <v>68.622</v>
      </c>
      <c r="X12" s="24">
        <f t="shared" si="4"/>
        <v>102.85226097513454</v>
      </c>
      <c r="Y12" s="36">
        <v>60</v>
      </c>
      <c r="Z12" s="37">
        <v>7.7960000000000003</v>
      </c>
      <c r="AA12" s="27">
        <f t="shared" si="5"/>
        <v>67.796000000000006</v>
      </c>
      <c r="AB12" s="26">
        <f t="shared" si="6"/>
        <v>101.61423282723065</v>
      </c>
      <c r="AC12" s="36">
        <v>60</v>
      </c>
      <c r="AD12" s="37">
        <v>8.0809999999999995</v>
      </c>
      <c r="AE12" s="25">
        <f t="shared" si="7"/>
        <v>68.081000000000003</v>
      </c>
      <c r="AF12" s="26">
        <f t="shared" si="8"/>
        <v>102.04139750296019</v>
      </c>
      <c r="AG12" s="38">
        <f>D40</f>
        <v>1.4988234236124645</v>
      </c>
      <c r="AH12" s="52"/>
    </row>
    <row r="13" spans="1:34" ht="18" thickBot="1" x14ac:dyDescent="0.25">
      <c r="A13" s="159">
        <v>7</v>
      </c>
      <c r="B13" s="116" t="s">
        <v>138</v>
      </c>
      <c r="C13" s="81" t="s">
        <v>110</v>
      </c>
      <c r="D13" s="82">
        <f>AVERAGE(L14,L15)</f>
        <v>101.26969079272772</v>
      </c>
      <c r="E13" s="81">
        <f>C35</f>
        <v>102.07</v>
      </c>
      <c r="F13" s="82" t="s">
        <v>262</v>
      </c>
      <c r="G13" s="83" t="s">
        <v>249</v>
      </c>
      <c r="I13" s="51">
        <v>7</v>
      </c>
      <c r="J13" s="22" t="s">
        <v>39</v>
      </c>
      <c r="K13" s="23" t="s">
        <v>98</v>
      </c>
      <c r="L13" s="24">
        <f t="shared" si="0"/>
        <v>102.4458924744076</v>
      </c>
      <c r="M13" s="36">
        <v>60</v>
      </c>
      <c r="N13" s="37">
        <v>7.8</v>
      </c>
      <c r="O13" s="25">
        <f t="shared" si="1"/>
        <v>67.8</v>
      </c>
      <c r="P13" s="26">
        <f t="shared" si="2"/>
        <v>101.62022812092509</v>
      </c>
      <c r="Q13" s="36">
        <v>60</v>
      </c>
      <c r="R13" s="37">
        <v>9.3049999999999997</v>
      </c>
      <c r="S13" s="27">
        <f t="shared" si="9"/>
        <v>69.305000000000007</v>
      </c>
      <c r="T13" s="24">
        <f t="shared" si="3"/>
        <v>103.87595737346186</v>
      </c>
      <c r="U13" s="36">
        <v>60</v>
      </c>
      <c r="V13" s="37">
        <v>9.3699999999999992</v>
      </c>
      <c r="W13" s="27">
        <f t="shared" si="10"/>
        <v>69.37</v>
      </c>
      <c r="X13" s="24">
        <f t="shared" si="4"/>
        <v>103.97338089599667</v>
      </c>
      <c r="Y13" s="36">
        <v>60</v>
      </c>
      <c r="Z13" s="37">
        <v>8.2880000000000003</v>
      </c>
      <c r="AA13" s="27">
        <f t="shared" si="5"/>
        <v>68.287999999999997</v>
      </c>
      <c r="AB13" s="26">
        <f t="shared" si="6"/>
        <v>102.35165395164796</v>
      </c>
      <c r="AC13" s="36">
        <v>60</v>
      </c>
      <c r="AD13" s="37">
        <v>8.6440000000000001</v>
      </c>
      <c r="AE13" s="25">
        <f t="shared" si="7"/>
        <v>68.644000000000005</v>
      </c>
      <c r="AF13" s="26">
        <f t="shared" si="8"/>
        <v>102.88523509045402</v>
      </c>
      <c r="AG13" s="38">
        <f>D40</f>
        <v>1.4988234236124645</v>
      </c>
      <c r="AH13" s="52"/>
    </row>
    <row r="14" spans="1:34" ht="18" thickBot="1" x14ac:dyDescent="0.25">
      <c r="A14" s="159">
        <v>9</v>
      </c>
      <c r="B14" s="116" t="s">
        <v>138</v>
      </c>
      <c r="C14" s="81" t="s">
        <v>139</v>
      </c>
      <c r="D14" s="82">
        <f>AVERAGE(L14,L15)</f>
        <v>101.26969079272772</v>
      </c>
      <c r="E14" s="81">
        <f>C35</f>
        <v>102.07</v>
      </c>
      <c r="F14" s="82" t="s">
        <v>262</v>
      </c>
      <c r="G14" s="83" t="s">
        <v>249</v>
      </c>
      <c r="I14" s="51">
        <v>9</v>
      </c>
      <c r="J14" s="22" t="s">
        <v>39</v>
      </c>
      <c r="K14" s="23" t="s">
        <v>97</v>
      </c>
      <c r="L14" s="24">
        <f t="shared" si="0"/>
        <v>101.67624664638259</v>
      </c>
      <c r="M14" s="36">
        <v>60</v>
      </c>
      <c r="N14" s="37">
        <v>7.5439999999999996</v>
      </c>
      <c r="O14" s="25">
        <f t="shared" si="1"/>
        <v>67.543999999999997</v>
      </c>
      <c r="P14" s="26">
        <f t="shared" si="2"/>
        <v>101.2365293244803</v>
      </c>
      <c r="Q14" s="36">
        <v>60</v>
      </c>
      <c r="R14" s="37">
        <v>8.4510000000000005</v>
      </c>
      <c r="S14" s="27">
        <f t="shared" si="9"/>
        <v>68.450999999999993</v>
      </c>
      <c r="T14" s="24">
        <f t="shared" si="3"/>
        <v>102.59596216969679</v>
      </c>
      <c r="U14" s="36">
        <v>60</v>
      </c>
      <c r="V14" s="37">
        <v>8.5259999999999998</v>
      </c>
      <c r="W14" s="27">
        <f t="shared" si="10"/>
        <v>68.525999999999996</v>
      </c>
      <c r="X14" s="24">
        <f t="shared" si="4"/>
        <v>102.70837392646773</v>
      </c>
      <c r="Y14" s="36">
        <v>60</v>
      </c>
      <c r="Z14" s="37">
        <v>7.6959999999999997</v>
      </c>
      <c r="AA14" s="27">
        <f t="shared" si="5"/>
        <v>67.695999999999998</v>
      </c>
      <c r="AB14" s="26">
        <f t="shared" si="6"/>
        <v>101.46435048486939</v>
      </c>
      <c r="AC14" s="36">
        <v>60</v>
      </c>
      <c r="AD14" s="37">
        <v>7.85</v>
      </c>
      <c r="AE14" s="25">
        <f t="shared" si="7"/>
        <v>67.849999999999994</v>
      </c>
      <c r="AF14" s="26">
        <f t="shared" si="8"/>
        <v>101.6951692921057</v>
      </c>
      <c r="AG14" s="38">
        <f>D40</f>
        <v>1.4988234236124645</v>
      </c>
      <c r="AH14" s="52"/>
    </row>
    <row r="15" spans="1:34" ht="18" thickBot="1" x14ac:dyDescent="0.25">
      <c r="A15" s="159">
        <v>12</v>
      </c>
      <c r="B15" s="116" t="s">
        <v>138</v>
      </c>
      <c r="C15" s="81" t="s">
        <v>259</v>
      </c>
      <c r="D15" s="82">
        <f>AVERAGE(L14,L15)</f>
        <v>101.26969079272772</v>
      </c>
      <c r="E15" s="81">
        <f>C35</f>
        <v>102.07</v>
      </c>
      <c r="F15" s="82" t="s">
        <v>262</v>
      </c>
      <c r="G15" s="83" t="s">
        <v>249</v>
      </c>
      <c r="I15" s="51">
        <v>12</v>
      </c>
      <c r="J15" s="22" t="s">
        <v>39</v>
      </c>
      <c r="K15" s="23" t="s">
        <v>259</v>
      </c>
      <c r="L15" s="24">
        <f t="shared" si="0"/>
        <v>100.86313493907285</v>
      </c>
      <c r="M15" s="36">
        <v>60</v>
      </c>
      <c r="N15" s="37">
        <v>6.7190000000000003</v>
      </c>
      <c r="O15" s="25">
        <f t="shared" si="1"/>
        <v>66.718999999999994</v>
      </c>
      <c r="P15" s="26">
        <f t="shared" si="2"/>
        <v>100.00000000000001</v>
      </c>
      <c r="Q15" s="36">
        <v>60</v>
      </c>
      <c r="R15" s="37">
        <v>7.8529999999999998</v>
      </c>
      <c r="S15" s="27">
        <f t="shared" si="9"/>
        <v>67.852999999999994</v>
      </c>
      <c r="T15" s="24">
        <f t="shared" si="3"/>
        <v>101.69966576237654</v>
      </c>
      <c r="U15" s="36">
        <v>60</v>
      </c>
      <c r="V15" s="37">
        <v>7.9050000000000002</v>
      </c>
      <c r="W15" s="27">
        <f t="shared" si="10"/>
        <v>67.905000000000001</v>
      </c>
      <c r="X15" s="24">
        <f t="shared" si="4"/>
        <v>101.7776045804044</v>
      </c>
      <c r="Y15" s="36">
        <v>60</v>
      </c>
      <c r="Z15" s="37">
        <v>7.86</v>
      </c>
      <c r="AA15" s="27">
        <f t="shared" si="5"/>
        <v>67.86</v>
      </c>
      <c r="AB15" s="26">
        <f t="shared" si="6"/>
        <v>101.71015752634183</v>
      </c>
      <c r="AC15" s="36">
        <v>60</v>
      </c>
      <c r="AD15" s="37">
        <v>7.8650000000000002</v>
      </c>
      <c r="AE15" s="25">
        <f t="shared" si="7"/>
        <v>67.864999999999995</v>
      </c>
      <c r="AF15" s="26">
        <f t="shared" si="8"/>
        <v>101.71765164345989</v>
      </c>
      <c r="AG15" s="38">
        <f>D40</f>
        <v>1.4988234236124645</v>
      </c>
      <c r="AH15" s="52"/>
    </row>
    <row r="16" spans="1:34" ht="18" thickBot="1" x14ac:dyDescent="0.25">
      <c r="A16" s="48">
        <v>97</v>
      </c>
      <c r="B16" s="4" t="s">
        <v>127</v>
      </c>
      <c r="C16" s="5" t="s">
        <v>141</v>
      </c>
      <c r="D16" s="6">
        <f>AVERAGE(L17,L18)</f>
        <v>102.39643130142839</v>
      </c>
      <c r="E16" s="5">
        <f>C35</f>
        <v>102.07</v>
      </c>
      <c r="F16" s="6" t="s">
        <v>262</v>
      </c>
      <c r="G16" s="45" t="s">
        <v>133</v>
      </c>
      <c r="I16" s="51">
        <v>97</v>
      </c>
      <c r="J16" s="22" t="s">
        <v>213</v>
      </c>
      <c r="K16" s="23" t="s">
        <v>141</v>
      </c>
      <c r="L16" s="24">
        <f>P16*0.5+T16*0.125+X16*0.125+AB16*0.125+AF16*0.125</f>
        <v>102.84514156387237</v>
      </c>
      <c r="M16" s="36">
        <v>60</v>
      </c>
      <c r="N16" s="37">
        <v>8.1620000000000008</v>
      </c>
      <c r="O16" s="25">
        <f>M16+N16</f>
        <v>68.162000000000006</v>
      </c>
      <c r="P16" s="26">
        <f>O16*AG16</f>
        <v>102.16280220027281</v>
      </c>
      <c r="Q16" s="36">
        <v>60</v>
      </c>
      <c r="R16" s="37">
        <v>9.7840000000000007</v>
      </c>
      <c r="S16" s="27">
        <f>Q16+R16</f>
        <v>69.784000000000006</v>
      </c>
      <c r="T16" s="24">
        <f>S16*AG16</f>
        <v>104.59389379337223</v>
      </c>
      <c r="U16" s="36">
        <v>60</v>
      </c>
      <c r="V16" s="37">
        <v>9.9580000000000002</v>
      </c>
      <c r="W16" s="27">
        <f>U16+V16</f>
        <v>69.957999999999998</v>
      </c>
      <c r="X16" s="24">
        <f>W16*AG16</f>
        <v>104.85468906908079</v>
      </c>
      <c r="Y16" s="36">
        <v>60</v>
      </c>
      <c r="Z16" s="37">
        <v>8.1259999999999994</v>
      </c>
      <c r="AA16" s="27">
        <f>Y16+Z16</f>
        <v>68.126000000000005</v>
      </c>
      <c r="AB16" s="26">
        <f>AA16*AG16</f>
        <v>102.10884455702276</v>
      </c>
      <c r="AC16" s="36">
        <v>60</v>
      </c>
      <c r="AD16" s="37">
        <v>8.4220000000000006</v>
      </c>
      <c r="AE16" s="25">
        <f>AC16+AD16</f>
        <v>68.421999999999997</v>
      </c>
      <c r="AF16" s="26">
        <f>AE16*AG16</f>
        <v>102.55249629041204</v>
      </c>
      <c r="AG16" s="38">
        <f>D40</f>
        <v>1.4988234236124645</v>
      </c>
      <c r="AH16" s="52"/>
    </row>
    <row r="17" spans="1:34" ht="18" thickBot="1" x14ac:dyDescent="0.25">
      <c r="A17" s="48">
        <v>98</v>
      </c>
      <c r="B17" s="4" t="s">
        <v>127</v>
      </c>
      <c r="C17" s="5" t="s">
        <v>113</v>
      </c>
      <c r="D17" s="6">
        <f>AVERAGE(L17,L18)</f>
        <v>102.39643130142839</v>
      </c>
      <c r="E17" s="5">
        <f>C35</f>
        <v>102.07</v>
      </c>
      <c r="F17" s="6" t="s">
        <v>262</v>
      </c>
      <c r="G17" s="45" t="s">
        <v>133</v>
      </c>
      <c r="I17" s="51">
        <v>98</v>
      </c>
      <c r="J17" s="22" t="s">
        <v>213</v>
      </c>
      <c r="K17" s="23" t="s">
        <v>96</v>
      </c>
      <c r="L17" s="24">
        <f t="shared" si="0"/>
        <v>102.39193483115756</v>
      </c>
      <c r="M17" s="36">
        <v>60</v>
      </c>
      <c r="N17" s="37">
        <v>8.16</v>
      </c>
      <c r="O17" s="25">
        <f t="shared" si="1"/>
        <v>68.16</v>
      </c>
      <c r="P17" s="26">
        <f t="shared" si="2"/>
        <v>102.15980455342557</v>
      </c>
      <c r="Q17" s="36">
        <v>60</v>
      </c>
      <c r="R17" s="37">
        <v>8.6359999999999992</v>
      </c>
      <c r="S17" s="27">
        <f t="shared" si="9"/>
        <v>68.635999999999996</v>
      </c>
      <c r="T17" s="24">
        <f t="shared" si="3"/>
        <v>102.87324450306511</v>
      </c>
      <c r="U17" s="36">
        <v>60</v>
      </c>
      <c r="V17" s="37">
        <v>8.6950000000000003</v>
      </c>
      <c r="W17" s="27">
        <f t="shared" si="10"/>
        <v>68.694999999999993</v>
      </c>
      <c r="X17" s="24">
        <f t="shared" si="4"/>
        <v>102.96167508505823</v>
      </c>
      <c r="Y17" s="36">
        <v>60</v>
      </c>
      <c r="Z17" s="40">
        <v>8.1259999999999994</v>
      </c>
      <c r="AA17" s="15">
        <f t="shared" si="5"/>
        <v>68.126000000000005</v>
      </c>
      <c r="AB17" s="16">
        <f t="shared" si="6"/>
        <v>102.10884455702276</v>
      </c>
      <c r="AC17" s="39">
        <v>60</v>
      </c>
      <c r="AD17" s="40">
        <v>8.4220000000000006</v>
      </c>
      <c r="AE17" s="17">
        <f t="shared" si="7"/>
        <v>68.421999999999997</v>
      </c>
      <c r="AF17" s="16">
        <f t="shared" si="8"/>
        <v>102.55249629041204</v>
      </c>
      <c r="AG17" s="38">
        <f>D40</f>
        <v>1.4988234236124645</v>
      </c>
      <c r="AH17" s="52" t="s">
        <v>174</v>
      </c>
    </row>
    <row r="18" spans="1:34" ht="18" thickBot="1" x14ac:dyDescent="0.25">
      <c r="A18" s="48">
        <v>99</v>
      </c>
      <c r="B18" s="4" t="s">
        <v>127</v>
      </c>
      <c r="C18" s="5" t="s">
        <v>128</v>
      </c>
      <c r="D18" s="6">
        <f>AVERAGE(L17,L18)</f>
        <v>102.39643130142839</v>
      </c>
      <c r="E18" s="5">
        <f>C35</f>
        <v>102.07</v>
      </c>
      <c r="F18" s="6" t="s">
        <v>262</v>
      </c>
      <c r="G18" s="45" t="s">
        <v>133</v>
      </c>
      <c r="I18" s="51">
        <v>99</v>
      </c>
      <c r="J18" s="22" t="s">
        <v>213</v>
      </c>
      <c r="K18" s="23" t="s">
        <v>95</v>
      </c>
      <c r="L18" s="24">
        <f t="shared" si="0"/>
        <v>102.40092777169923</v>
      </c>
      <c r="M18" s="36">
        <v>60</v>
      </c>
      <c r="N18" s="37">
        <v>7.875</v>
      </c>
      <c r="O18" s="25">
        <f t="shared" si="1"/>
        <v>67.875</v>
      </c>
      <c r="P18" s="26">
        <f t="shared" si="2"/>
        <v>101.73263987769603</v>
      </c>
      <c r="Q18" s="36">
        <v>60</v>
      </c>
      <c r="R18" s="37">
        <v>8.5879999999999992</v>
      </c>
      <c r="S18" s="27">
        <f t="shared" si="9"/>
        <v>68.587999999999994</v>
      </c>
      <c r="T18" s="24">
        <f t="shared" si="3"/>
        <v>102.8013009787317</v>
      </c>
      <c r="U18" s="36">
        <v>60</v>
      </c>
      <c r="V18" s="37">
        <v>8.6639999999999997</v>
      </c>
      <c r="W18" s="27">
        <f t="shared" si="10"/>
        <v>68.664000000000001</v>
      </c>
      <c r="X18" s="24">
        <f t="shared" si="4"/>
        <v>102.91521155892626</v>
      </c>
      <c r="Y18" s="36">
        <v>60</v>
      </c>
      <c r="Z18" s="37">
        <v>8.7989999999999995</v>
      </c>
      <c r="AA18" s="27">
        <f t="shared" si="5"/>
        <v>68.799000000000007</v>
      </c>
      <c r="AB18" s="26">
        <f t="shared" si="6"/>
        <v>103.11755272111395</v>
      </c>
      <c r="AC18" s="36">
        <v>60</v>
      </c>
      <c r="AD18" s="37">
        <v>9.016</v>
      </c>
      <c r="AE18" s="27">
        <f t="shared" si="7"/>
        <v>69.016000000000005</v>
      </c>
      <c r="AF18" s="26">
        <f t="shared" si="8"/>
        <v>103.44279740403786</v>
      </c>
      <c r="AG18" s="38">
        <f>D40</f>
        <v>1.4988234236124645</v>
      </c>
      <c r="AH18" s="52"/>
    </row>
    <row r="19" spans="1:34" ht="18" thickBot="1" x14ac:dyDescent="0.25">
      <c r="A19" s="48">
        <v>22</v>
      </c>
      <c r="B19" s="4" t="s">
        <v>87</v>
      </c>
      <c r="C19" s="5" t="s">
        <v>116</v>
      </c>
      <c r="D19" s="6">
        <f>AVERAGE(L19,L20)</f>
        <v>105.70733224418832</v>
      </c>
      <c r="E19" s="5">
        <f>C35</f>
        <v>102.07</v>
      </c>
      <c r="F19" s="6" t="s">
        <v>262</v>
      </c>
      <c r="G19" s="45" t="s">
        <v>133</v>
      </c>
      <c r="I19" s="51">
        <v>22</v>
      </c>
      <c r="J19" s="22" t="s">
        <v>244</v>
      </c>
      <c r="K19" s="23" t="s">
        <v>49</v>
      </c>
      <c r="L19" s="24">
        <f>P19*0.5+T19*0.125+X19*0.125+AB19*0.125+AF19*0.125</f>
        <v>103.52129828084955</v>
      </c>
      <c r="M19" s="36">
        <v>60</v>
      </c>
      <c r="N19" s="37">
        <v>8.843</v>
      </c>
      <c r="O19" s="25">
        <f t="shared" si="1"/>
        <v>68.843000000000004</v>
      </c>
      <c r="P19" s="26">
        <f t="shared" si="2"/>
        <v>103.18350095175289</v>
      </c>
      <c r="Q19" s="36">
        <v>60</v>
      </c>
      <c r="R19" s="37">
        <v>9.2759999999999998</v>
      </c>
      <c r="S19" s="27">
        <f t="shared" si="9"/>
        <v>69.275999999999996</v>
      </c>
      <c r="T19" s="24">
        <f>S19*AG19</f>
        <v>103.83249149417708</v>
      </c>
      <c r="U19" s="36">
        <v>60</v>
      </c>
      <c r="V19" s="37">
        <v>9.7910000000000004</v>
      </c>
      <c r="W19" s="27">
        <f t="shared" si="10"/>
        <v>69.790999999999997</v>
      </c>
      <c r="X19" s="24">
        <f t="shared" si="4"/>
        <v>104.60438555733751</v>
      </c>
      <c r="Y19" s="36">
        <v>60</v>
      </c>
      <c r="Z19" s="37">
        <v>8.92</v>
      </c>
      <c r="AA19" s="27">
        <f t="shared" si="5"/>
        <v>68.92</v>
      </c>
      <c r="AB19" s="26">
        <f t="shared" si="6"/>
        <v>103.29891035537105</v>
      </c>
      <c r="AC19" s="36">
        <v>60</v>
      </c>
      <c r="AD19" s="37">
        <v>9.1880000000000006</v>
      </c>
      <c r="AE19" s="25">
        <f t="shared" si="7"/>
        <v>69.188000000000002</v>
      </c>
      <c r="AF19" s="26">
        <f t="shared" si="8"/>
        <v>103.7005950328992</v>
      </c>
      <c r="AG19" s="38">
        <f>D40</f>
        <v>1.4988234236124645</v>
      </c>
      <c r="AH19" s="52"/>
    </row>
    <row r="20" spans="1:34" ht="18" thickBot="1" x14ac:dyDescent="0.25">
      <c r="A20" s="48">
        <v>23</v>
      </c>
      <c r="B20" s="4" t="s">
        <v>87</v>
      </c>
      <c r="C20" s="5" t="s">
        <v>257</v>
      </c>
      <c r="D20" s="6">
        <f>AVERAGE(L19,L20)</f>
        <v>105.70733224418832</v>
      </c>
      <c r="E20" s="5">
        <f>C35</f>
        <v>102.07</v>
      </c>
      <c r="F20" s="6" t="s">
        <v>262</v>
      </c>
      <c r="G20" s="45" t="s">
        <v>133</v>
      </c>
      <c r="I20" s="51">
        <v>23</v>
      </c>
      <c r="J20" s="22" t="s">
        <v>244</v>
      </c>
      <c r="K20" s="23" t="s">
        <v>257</v>
      </c>
      <c r="L20" s="24">
        <f>P20*0.5+T20*0.125+X20*0.125+AB20*0.125+AF20*0.125</f>
        <v>107.89336620752709</v>
      </c>
      <c r="M20" s="36">
        <v>60</v>
      </c>
      <c r="N20" s="37">
        <v>12.946</v>
      </c>
      <c r="O20" s="25">
        <f t="shared" si="1"/>
        <v>72.945999999999998</v>
      </c>
      <c r="P20" s="24">
        <f>O20*AG20</f>
        <v>109.33317345883484</v>
      </c>
      <c r="Q20" s="36">
        <v>60</v>
      </c>
      <c r="R20" s="37">
        <v>11.502000000000001</v>
      </c>
      <c r="S20" s="27">
        <f t="shared" si="9"/>
        <v>71.501999999999995</v>
      </c>
      <c r="T20" s="24">
        <f>S20*AG20</f>
        <v>107.16887243513843</v>
      </c>
      <c r="U20" s="36">
        <v>60</v>
      </c>
      <c r="V20" s="37">
        <v>11.603</v>
      </c>
      <c r="W20" s="27">
        <f t="shared" si="10"/>
        <v>71.602999999999994</v>
      </c>
      <c r="X20" s="24">
        <f>W20*AG20</f>
        <v>107.32025360092328</v>
      </c>
      <c r="Y20" s="36">
        <v>60</v>
      </c>
      <c r="Z20" s="37">
        <v>10.326000000000001</v>
      </c>
      <c r="AA20" s="27">
        <f t="shared" si="5"/>
        <v>70.325999999999993</v>
      </c>
      <c r="AB20" s="26">
        <f>AA20*AG20</f>
        <v>105.40625608897017</v>
      </c>
      <c r="AC20" s="36">
        <v>60</v>
      </c>
      <c r="AD20" s="37">
        <v>10.667999999999999</v>
      </c>
      <c r="AE20" s="25">
        <f>AC20+AD20</f>
        <v>70.668000000000006</v>
      </c>
      <c r="AF20" s="26">
        <f>AE20*AG20</f>
        <v>105.91885369984564</v>
      </c>
      <c r="AG20" s="38">
        <f>D40</f>
        <v>1.4988234236124645</v>
      </c>
      <c r="AH20" s="53"/>
    </row>
    <row r="21" spans="1:34" ht="16" thickBot="1" x14ac:dyDescent="0.25">
      <c r="B21" s="35"/>
      <c r="P21" s="34"/>
    </row>
    <row r="22" spans="1:34" ht="30" customHeight="1" thickBot="1" x14ac:dyDescent="0.25">
      <c r="A22" s="172" t="s">
        <v>157</v>
      </c>
      <c r="B22" s="173"/>
      <c r="C22" s="174"/>
      <c r="P22" s="34"/>
    </row>
    <row r="23" spans="1:34" ht="18" thickBot="1" x14ac:dyDescent="0.25">
      <c r="A23" s="10" t="s">
        <v>256</v>
      </c>
      <c r="B23" s="175" t="s">
        <v>260</v>
      </c>
      <c r="C23" s="175"/>
      <c r="N23" s="34"/>
    </row>
    <row r="24" spans="1:34" ht="18" thickBot="1" x14ac:dyDescent="0.25">
      <c r="A24" s="65" t="s">
        <v>153</v>
      </c>
      <c r="B24" s="12" t="s">
        <v>154</v>
      </c>
      <c r="C24" s="66" t="s">
        <v>156</v>
      </c>
      <c r="N24" s="34"/>
    </row>
    <row r="25" spans="1:34" ht="18" thickBot="1" x14ac:dyDescent="0.25">
      <c r="A25" s="69">
        <v>1</v>
      </c>
      <c r="B25" s="122" t="s">
        <v>259</v>
      </c>
      <c r="C25" s="70">
        <v>100.9</v>
      </c>
      <c r="P25" s="34"/>
    </row>
    <row r="26" spans="1:34" ht="18" thickBot="1" x14ac:dyDescent="0.25">
      <c r="A26" s="69">
        <v>2</v>
      </c>
      <c r="B26" s="122" t="s">
        <v>246</v>
      </c>
      <c r="C26" s="70">
        <v>101.5</v>
      </c>
      <c r="P26" s="34"/>
    </row>
    <row r="27" spans="1:34" ht="18" thickBot="1" x14ac:dyDescent="0.25">
      <c r="A27" s="69">
        <v>3</v>
      </c>
      <c r="B27" s="156" t="s">
        <v>41</v>
      </c>
      <c r="C27" s="70">
        <v>101.7</v>
      </c>
      <c r="P27" s="34"/>
    </row>
    <row r="28" spans="1:34" ht="18" thickBot="1" x14ac:dyDescent="0.25">
      <c r="A28" s="69">
        <v>4</v>
      </c>
      <c r="B28" s="122" t="s">
        <v>77</v>
      </c>
      <c r="C28" s="70">
        <v>102.1</v>
      </c>
      <c r="P28" s="34"/>
    </row>
    <row r="29" spans="1:34" ht="18" thickBot="1" x14ac:dyDescent="0.25">
      <c r="A29" s="69">
        <v>5</v>
      </c>
      <c r="B29" s="122" t="s">
        <v>79</v>
      </c>
      <c r="C29" s="70">
        <v>102.2</v>
      </c>
      <c r="P29" s="34"/>
    </row>
    <row r="30" spans="1:34" ht="18" thickBot="1" x14ac:dyDescent="0.25">
      <c r="A30" s="69">
        <v>6</v>
      </c>
      <c r="B30" s="156" t="s">
        <v>40</v>
      </c>
      <c r="C30" s="70">
        <v>102.3</v>
      </c>
      <c r="P30" s="34"/>
    </row>
    <row r="31" spans="1:34" ht="18" thickBot="1" x14ac:dyDescent="0.25">
      <c r="A31" s="69">
        <v>7</v>
      </c>
      <c r="B31" s="122" t="s">
        <v>98</v>
      </c>
      <c r="C31" s="70">
        <v>102.4</v>
      </c>
      <c r="P31" s="34"/>
    </row>
    <row r="32" spans="1:34" ht="18" thickBot="1" x14ac:dyDescent="0.25">
      <c r="A32" s="69">
        <v>8</v>
      </c>
      <c r="B32" s="156" t="s">
        <v>42</v>
      </c>
      <c r="C32" s="70">
        <v>102.4</v>
      </c>
      <c r="P32" s="34"/>
    </row>
    <row r="33" spans="1:28" ht="18" thickBot="1" x14ac:dyDescent="0.25">
      <c r="A33" s="69">
        <v>9</v>
      </c>
      <c r="B33" s="122" t="s">
        <v>95</v>
      </c>
      <c r="C33" s="70">
        <v>102.4</v>
      </c>
      <c r="P33" s="34"/>
    </row>
    <row r="34" spans="1:28" ht="18" thickBot="1" x14ac:dyDescent="0.25">
      <c r="A34" s="69">
        <v>10</v>
      </c>
      <c r="B34" s="122" t="s">
        <v>261</v>
      </c>
      <c r="C34" s="70">
        <v>102.8</v>
      </c>
      <c r="P34" s="34"/>
    </row>
    <row r="35" spans="1:28" ht="18" thickBot="1" x14ac:dyDescent="0.25">
      <c r="A35" s="67"/>
      <c r="B35" s="12" t="s">
        <v>175</v>
      </c>
      <c r="C35" s="68">
        <f>AVERAGE(C25:C34)</f>
        <v>102.07</v>
      </c>
      <c r="P35" s="34"/>
    </row>
    <row r="36" spans="1:28" ht="16" thickBot="1" x14ac:dyDescent="0.25">
      <c r="B36" s="35"/>
      <c r="P36" s="34"/>
    </row>
    <row r="37" spans="1:28" ht="30" customHeight="1" thickBot="1" x14ac:dyDescent="0.25">
      <c r="A37" s="160" t="s">
        <v>176</v>
      </c>
      <c r="B37" s="161"/>
      <c r="C37" s="161"/>
      <c r="D37" s="162"/>
      <c r="E37" s="34"/>
      <c r="F37" s="34"/>
      <c r="G37" s="34"/>
      <c r="H37" s="34"/>
      <c r="P37" s="34"/>
    </row>
    <row r="38" spans="1:28" ht="18" thickBot="1" x14ac:dyDescent="0.25">
      <c r="A38" s="75" t="s">
        <v>234</v>
      </c>
      <c r="B38" s="163" t="s">
        <v>235</v>
      </c>
      <c r="C38" s="163"/>
      <c r="D38" s="76"/>
      <c r="N38" s="34"/>
    </row>
    <row r="39" spans="1:28" ht="18" thickBot="1" x14ac:dyDescent="0.25">
      <c r="A39" s="71" t="s">
        <v>52</v>
      </c>
      <c r="B39" s="30" t="s">
        <v>171</v>
      </c>
      <c r="C39" s="30" t="s">
        <v>177</v>
      </c>
      <c r="D39" s="72" t="s">
        <v>159</v>
      </c>
      <c r="E39" s="34"/>
      <c r="F39" s="34"/>
      <c r="G39" s="34"/>
      <c r="H39" s="34"/>
      <c r="P39" s="34"/>
    </row>
    <row r="40" spans="1:28" ht="18" thickBot="1" x14ac:dyDescent="0.25">
      <c r="A40" s="77" t="s">
        <v>243</v>
      </c>
      <c r="B40" s="73">
        <v>100</v>
      </c>
      <c r="C40" s="74">
        <v>66.718999999999994</v>
      </c>
      <c r="D40" s="73">
        <f>B40/C40</f>
        <v>1.4988234236124645</v>
      </c>
      <c r="I40" s="34"/>
      <c r="J40" s="34"/>
      <c r="K40" s="34"/>
      <c r="M40" s="34"/>
      <c r="N40" s="34"/>
      <c r="Q40" s="34"/>
      <c r="R40" s="34"/>
      <c r="AB40" s="34"/>
    </row>
  </sheetData>
  <mergeCells count="12">
    <mergeCell ref="I1:AH1"/>
    <mergeCell ref="A2:B2"/>
    <mergeCell ref="C2:D2"/>
    <mergeCell ref="E2:F2"/>
    <mergeCell ref="I2:J2"/>
    <mergeCell ref="K2:L2"/>
    <mergeCell ref="M2:P2"/>
    <mergeCell ref="A22:C22"/>
    <mergeCell ref="B23:C23"/>
    <mergeCell ref="A37:D37"/>
    <mergeCell ref="B38:C38"/>
    <mergeCell ref="A1:G1"/>
  </mergeCells>
  <phoneticPr fontId="6" type="noConversion"/>
  <pageMargins left="0.69930555555555596" right="0.69930555555555596" top="0.75" bottom="0.75" header="0.3" footer="0.3"/>
  <pageSetup paperSize="9" orientation="portrait" r:id="rId1"/>
  <ignoredErrors>
    <ignoredError sqref="D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2"/>
  <sheetViews>
    <sheetView zoomScale="50" zoomScaleNormal="74" workbookViewId="0">
      <selection activeCell="H25" sqref="H25"/>
    </sheetView>
  </sheetViews>
  <sheetFormatPr baseColWidth="10" defaultColWidth="8.83203125" defaultRowHeight="17" x14ac:dyDescent="0.25"/>
  <cols>
    <col min="1" max="1" width="2" style="124" customWidth="1"/>
    <col min="2" max="6" width="20.83203125" style="124" customWidth="1"/>
    <col min="7" max="10" width="20.83203125" style="136" customWidth="1"/>
    <col min="11" max="14" width="20.83203125" style="124" customWidth="1"/>
    <col min="15" max="15" width="20" style="124" bestFit="1" customWidth="1"/>
    <col min="16" max="17" width="9" style="124" bestFit="1" customWidth="1"/>
    <col min="18" max="21" width="8.83203125" style="124"/>
    <col min="22" max="22" width="12.83203125" style="124" bestFit="1" customWidth="1"/>
    <col min="23" max="25" width="8.83203125" style="124"/>
    <col min="26" max="29" width="9" style="124" bestFit="1" customWidth="1"/>
    <col min="30" max="30" width="8.83203125" style="126"/>
    <col min="31" max="31" width="9" style="126" bestFit="1" customWidth="1"/>
    <col min="32" max="32" width="8.83203125" style="126"/>
    <col min="33" max="16384" width="8.83203125" style="124"/>
  </cols>
  <sheetData>
    <row r="2" spans="2:32" x14ac:dyDescent="0.25"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U2" s="124" t="s">
        <v>1</v>
      </c>
      <c r="V2" s="125">
        <v>1.1574074074074101E-5</v>
      </c>
    </row>
    <row r="3" spans="2:32" x14ac:dyDescent="0.25">
      <c r="B3" s="127" t="s">
        <v>2</v>
      </c>
      <c r="C3" s="127" t="s">
        <v>3</v>
      </c>
      <c r="D3" s="127" t="s">
        <v>4</v>
      </c>
      <c r="E3" s="127" t="s">
        <v>5</v>
      </c>
      <c r="F3" s="127" t="s">
        <v>6</v>
      </c>
      <c r="G3" s="128" t="s">
        <v>7</v>
      </c>
      <c r="H3" s="128" t="s">
        <v>8</v>
      </c>
      <c r="I3" s="128" t="s">
        <v>9</v>
      </c>
      <c r="J3" s="128" t="s">
        <v>10</v>
      </c>
      <c r="K3" s="129" t="s">
        <v>11</v>
      </c>
      <c r="L3" s="129" t="s">
        <v>12</v>
      </c>
      <c r="M3" s="127" t="s">
        <v>13</v>
      </c>
      <c r="N3" s="127" t="s">
        <v>14</v>
      </c>
      <c r="AB3" s="124" t="s">
        <v>15</v>
      </c>
    </row>
    <row r="4" spans="2:32" x14ac:dyDescent="0.25">
      <c r="B4" s="130">
        <v>1</v>
      </c>
      <c r="C4" s="131" t="s">
        <v>16</v>
      </c>
      <c r="D4" s="130">
        <v>60</v>
      </c>
      <c r="E4" s="130">
        <v>1180</v>
      </c>
      <c r="F4" s="130" t="s">
        <v>17</v>
      </c>
      <c r="G4" s="132">
        <v>227.7</v>
      </c>
      <c r="H4" s="132">
        <v>64.349999999999994</v>
      </c>
      <c r="I4" s="132">
        <v>64.349999999999994</v>
      </c>
      <c r="J4" s="132">
        <v>147.30000000000001</v>
      </c>
      <c r="K4" s="133">
        <v>1.0744212962963001E-3</v>
      </c>
      <c r="L4" s="134">
        <f>(K4/$V$2)/($K$4/$V$2)*100</f>
        <v>100</v>
      </c>
      <c r="M4" s="132">
        <f t="shared" ref="M4:M16" si="0">$L$4-L4</f>
        <v>0</v>
      </c>
      <c r="N4" s="135">
        <f t="shared" ref="N4:N17" si="1">M4/$L$4</f>
        <v>0</v>
      </c>
      <c r="P4" s="124">
        <v>1</v>
      </c>
      <c r="Q4" s="136">
        <f t="shared" ref="Q4:Q17" si="2">ABS(M4)</f>
        <v>0</v>
      </c>
      <c r="Z4" s="124">
        <v>20</v>
      </c>
      <c r="AA4" s="124">
        <v>0.26</v>
      </c>
      <c r="AB4" s="137">
        <f>AA4/4</f>
        <v>6.5000000000000002E-2</v>
      </c>
      <c r="AC4" s="124">
        <f>AA4*10/20</f>
        <v>0.13</v>
      </c>
      <c r="AD4" s="126" t="s">
        <v>18</v>
      </c>
      <c r="AE4" s="138">
        <f>AA4*15/20</f>
        <v>0.19500000000000001</v>
      </c>
      <c r="AF4" s="126" t="s">
        <v>19</v>
      </c>
    </row>
    <row r="5" spans="2:32" x14ac:dyDescent="0.25">
      <c r="B5" s="150">
        <v>2</v>
      </c>
      <c r="C5" s="139" t="s">
        <v>20</v>
      </c>
      <c r="D5" s="150">
        <v>60</v>
      </c>
      <c r="E5" s="78">
        <v>1200</v>
      </c>
      <c r="F5" s="150" t="s">
        <v>64</v>
      </c>
      <c r="G5" s="140">
        <v>227.2</v>
      </c>
      <c r="H5" s="151">
        <v>64.260000000000005</v>
      </c>
      <c r="I5" s="140">
        <v>64.260000000000005</v>
      </c>
      <c r="J5" s="151">
        <v>147</v>
      </c>
      <c r="K5" s="141">
        <v>1.07719907407407E-3</v>
      </c>
      <c r="L5" s="152">
        <f>(K5/$V$2)/($K$4/$V$2)*100</f>
        <v>100.25853711084707</v>
      </c>
      <c r="M5" s="140">
        <f t="shared" si="0"/>
        <v>-0.25853711084707243</v>
      </c>
      <c r="N5" s="153">
        <f t="shared" si="1"/>
        <v>-2.5853711084707241E-3</v>
      </c>
      <c r="P5" s="124">
        <v>2</v>
      </c>
      <c r="Q5" s="136">
        <f t="shared" si="2"/>
        <v>0.25853711084707243</v>
      </c>
      <c r="Z5" s="124">
        <v>40</v>
      </c>
      <c r="AA5" s="124">
        <v>0.54</v>
      </c>
      <c r="AB5" s="137">
        <f>AA5/8</f>
        <v>6.7500000000000004E-2</v>
      </c>
      <c r="AC5" s="136">
        <f>AA5*25/40</f>
        <v>0.33750000000000002</v>
      </c>
      <c r="AD5" s="126" t="s">
        <v>21</v>
      </c>
      <c r="AE5" s="138">
        <f>AA5*30/40</f>
        <v>0.40500000000000008</v>
      </c>
      <c r="AF5" s="126" t="s">
        <v>22</v>
      </c>
    </row>
    <row r="6" spans="2:32" x14ac:dyDescent="0.25">
      <c r="B6" s="150">
        <v>3</v>
      </c>
      <c r="C6" s="139" t="s">
        <v>23</v>
      </c>
      <c r="D6" s="150">
        <v>60</v>
      </c>
      <c r="E6" s="78">
        <v>1220</v>
      </c>
      <c r="F6" s="150" t="s">
        <v>64</v>
      </c>
      <c r="G6" s="140">
        <v>226.6</v>
      </c>
      <c r="H6" s="151">
        <v>64.19</v>
      </c>
      <c r="I6" s="140">
        <v>64.19</v>
      </c>
      <c r="J6" s="151">
        <v>146.6</v>
      </c>
      <c r="K6" s="141">
        <v>1.0802083333333299E-3</v>
      </c>
      <c r="L6" s="152">
        <f t="shared" ref="L6:L11" si="3">(K6/$V$2)/($K$4/$V$2)*100</f>
        <v>100.53861898093221</v>
      </c>
      <c r="M6" s="140">
        <f t="shared" si="0"/>
        <v>-0.53861898093221328</v>
      </c>
      <c r="N6" s="153">
        <f t="shared" si="1"/>
        <v>-5.3861898093221332E-3</v>
      </c>
      <c r="O6" s="142"/>
      <c r="P6" s="124">
        <v>3</v>
      </c>
      <c r="Q6" s="136">
        <f t="shared" si="2"/>
        <v>0.53861898093221328</v>
      </c>
      <c r="Z6" s="124">
        <v>60</v>
      </c>
      <c r="AA6" s="124">
        <v>0.82</v>
      </c>
      <c r="AB6" s="137">
        <f>AA6/12</f>
        <v>6.8333333333333329E-2</v>
      </c>
      <c r="AC6" s="136">
        <f>AA6*55/60</f>
        <v>0.75166666666666659</v>
      </c>
      <c r="AD6" s="126" t="s">
        <v>24</v>
      </c>
      <c r="AE6" s="138">
        <f>AA6*45/60</f>
        <v>0.61499999999999999</v>
      </c>
      <c r="AF6" s="126" t="s">
        <v>25</v>
      </c>
    </row>
    <row r="7" spans="2:32" x14ac:dyDescent="0.25">
      <c r="B7" s="150">
        <v>4</v>
      </c>
      <c r="C7" s="139" t="s">
        <v>26</v>
      </c>
      <c r="D7" s="150">
        <v>60</v>
      </c>
      <c r="E7" s="78">
        <v>1240</v>
      </c>
      <c r="F7" s="150" t="s">
        <v>64</v>
      </c>
      <c r="G7" s="140">
        <v>226</v>
      </c>
      <c r="H7" s="151">
        <v>64.05</v>
      </c>
      <c r="I7" s="140">
        <v>64.05</v>
      </c>
      <c r="J7" s="151">
        <v>146.4</v>
      </c>
      <c r="K7" s="141">
        <v>1.08321759259259E-3</v>
      </c>
      <c r="L7" s="152">
        <f t="shared" si="3"/>
        <v>100.81870085101741</v>
      </c>
      <c r="M7" s="140">
        <f t="shared" si="0"/>
        <v>-0.81870085101741097</v>
      </c>
      <c r="N7" s="153">
        <f t="shared" si="1"/>
        <v>-8.1870085101741104E-3</v>
      </c>
      <c r="O7" s="142"/>
      <c r="P7" s="124">
        <v>4</v>
      </c>
      <c r="Q7" s="136">
        <f t="shared" si="2"/>
        <v>0.81870085101741097</v>
      </c>
      <c r="Z7" s="124">
        <v>80</v>
      </c>
      <c r="AA7" s="124">
        <v>1.1100000000000001</v>
      </c>
      <c r="AB7" s="137">
        <f>AA7/16</f>
        <v>6.9375000000000006E-2</v>
      </c>
    </row>
    <row r="8" spans="2:32" x14ac:dyDescent="0.25">
      <c r="B8" s="150">
        <v>5</v>
      </c>
      <c r="C8" s="139" t="s">
        <v>27</v>
      </c>
      <c r="D8" s="150">
        <v>60</v>
      </c>
      <c r="E8" s="78">
        <v>1260</v>
      </c>
      <c r="F8" s="150" t="s">
        <v>17</v>
      </c>
      <c r="G8" s="140">
        <v>225.5</v>
      </c>
      <c r="H8" s="151">
        <v>63.9</v>
      </c>
      <c r="I8" s="140">
        <v>63.9</v>
      </c>
      <c r="J8" s="151">
        <v>145.9</v>
      </c>
      <c r="K8" s="141">
        <v>1.0863425925925899E-3</v>
      </c>
      <c r="L8" s="152">
        <f t="shared" si="3"/>
        <v>101.10955510072115</v>
      </c>
      <c r="M8" s="140">
        <f t="shared" si="0"/>
        <v>-1.1095551007211526</v>
      </c>
      <c r="N8" s="153">
        <f t="shared" si="1"/>
        <v>-1.1095551007211525E-2</v>
      </c>
      <c r="O8" s="142"/>
      <c r="P8" s="124">
        <v>5</v>
      </c>
      <c r="Q8" s="136">
        <f t="shared" si="2"/>
        <v>1.1095551007211526</v>
      </c>
      <c r="Z8" s="124">
        <v>100</v>
      </c>
      <c r="AA8" s="124">
        <v>1.38</v>
      </c>
      <c r="AB8" s="137">
        <f>AA8/20</f>
        <v>6.8999999999999992E-2</v>
      </c>
    </row>
    <row r="9" spans="2:32" x14ac:dyDescent="0.25">
      <c r="B9" s="150">
        <v>6</v>
      </c>
      <c r="C9" s="139" t="s">
        <v>28</v>
      </c>
      <c r="D9" s="150">
        <v>60</v>
      </c>
      <c r="E9" s="78">
        <v>1280</v>
      </c>
      <c r="F9" s="150" t="s">
        <v>64</v>
      </c>
      <c r="G9" s="140">
        <v>224.9</v>
      </c>
      <c r="H9" s="151">
        <v>63.8</v>
      </c>
      <c r="I9" s="140">
        <v>63.8</v>
      </c>
      <c r="J9" s="151">
        <v>145.6</v>
      </c>
      <c r="K9" s="141">
        <v>1.08923611111111E-3</v>
      </c>
      <c r="L9" s="152">
        <f t="shared" si="3"/>
        <v>101.37886459118772</v>
      </c>
      <c r="M9" s="140">
        <f t="shared" si="0"/>
        <v>-1.3788645911877211</v>
      </c>
      <c r="N9" s="153">
        <f t="shared" si="1"/>
        <v>-1.3788645911877211E-2</v>
      </c>
      <c r="O9" s="142"/>
      <c r="P9" s="124">
        <v>6</v>
      </c>
      <c r="Q9" s="136">
        <f t="shared" si="2"/>
        <v>1.3788645911877211</v>
      </c>
      <c r="Z9" s="124">
        <v>120</v>
      </c>
      <c r="AA9" s="124">
        <v>1.65</v>
      </c>
      <c r="AB9" s="137">
        <f>AA9/24</f>
        <v>6.8749999999999992E-2</v>
      </c>
    </row>
    <row r="10" spans="2:32" x14ac:dyDescent="0.25">
      <c r="B10" s="150">
        <v>7</v>
      </c>
      <c r="C10" s="139" t="s">
        <v>29</v>
      </c>
      <c r="D10" s="150">
        <v>60</v>
      </c>
      <c r="E10" s="78">
        <v>1300</v>
      </c>
      <c r="F10" s="150" t="s">
        <v>17</v>
      </c>
      <c r="G10" s="140">
        <v>224.3</v>
      </c>
      <c r="H10" s="151">
        <v>63.68</v>
      </c>
      <c r="I10" s="140">
        <v>63.68</v>
      </c>
      <c r="J10" s="151">
        <v>145.30000000000001</v>
      </c>
      <c r="K10" s="141">
        <v>1.09212962962963E-3</v>
      </c>
      <c r="L10" s="152">
        <f t="shared" si="3"/>
        <v>101.64817408165432</v>
      </c>
      <c r="M10" s="140">
        <f t="shared" si="0"/>
        <v>-1.648174081654318</v>
      </c>
      <c r="N10" s="153">
        <f t="shared" si="1"/>
        <v>-1.6481740816543178E-2</v>
      </c>
      <c r="O10" s="142"/>
      <c r="P10" s="124">
        <v>7</v>
      </c>
      <c r="Q10" s="136">
        <f t="shared" si="2"/>
        <v>1.648174081654318</v>
      </c>
    </row>
    <row r="11" spans="2:32" x14ac:dyDescent="0.25">
      <c r="B11" s="150">
        <v>8</v>
      </c>
      <c r="C11" s="139" t="s">
        <v>30</v>
      </c>
      <c r="D11" s="150">
        <v>50</v>
      </c>
      <c r="E11" s="78">
        <v>1180</v>
      </c>
      <c r="F11" s="150" t="s">
        <v>17</v>
      </c>
      <c r="G11" s="140">
        <v>227.8</v>
      </c>
      <c r="H11" s="151">
        <v>64.510000000000005</v>
      </c>
      <c r="I11" s="140">
        <v>64.510000000000005</v>
      </c>
      <c r="J11" s="151">
        <v>147.69999999999999</v>
      </c>
      <c r="K11" s="141">
        <v>1.0718749999999999E-3</v>
      </c>
      <c r="L11" s="152">
        <f t="shared" si="3"/>
        <v>99.763007648389177</v>
      </c>
      <c r="M11" s="140">
        <f t="shared" si="0"/>
        <v>0.23699235161082299</v>
      </c>
      <c r="N11" s="153">
        <f t="shared" si="1"/>
        <v>2.3699235161082298E-3</v>
      </c>
      <c r="P11" s="124">
        <v>1</v>
      </c>
      <c r="Q11" s="136">
        <f>-(M11)+$M$11</f>
        <v>0</v>
      </c>
    </row>
    <row r="12" spans="2:32" x14ac:dyDescent="0.25">
      <c r="B12" s="130">
        <v>9</v>
      </c>
      <c r="C12" s="131" t="s">
        <v>16</v>
      </c>
      <c r="D12" s="130">
        <v>60</v>
      </c>
      <c r="E12" s="130">
        <v>1180</v>
      </c>
      <c r="F12" s="130" t="s">
        <v>17</v>
      </c>
      <c r="G12" s="132">
        <v>227.7</v>
      </c>
      <c r="H12" s="132">
        <v>64.349999999999994</v>
      </c>
      <c r="I12" s="132">
        <v>64.349999999999994</v>
      </c>
      <c r="J12" s="132">
        <v>147.30000000000001</v>
      </c>
      <c r="K12" s="133">
        <v>1.0744212962963001E-3</v>
      </c>
      <c r="L12" s="134">
        <f t="shared" ref="L12:L17" si="4">(K12/$V$2)/($K$4/$V$2)*100</f>
        <v>100</v>
      </c>
      <c r="M12" s="132">
        <f t="shared" si="0"/>
        <v>0</v>
      </c>
      <c r="N12" s="135">
        <f t="shared" si="1"/>
        <v>0</v>
      </c>
      <c r="P12" s="124">
        <v>2</v>
      </c>
      <c r="Q12" s="136">
        <f>-(M12)+$M$11</f>
        <v>0.23699235161082299</v>
      </c>
    </row>
    <row r="13" spans="2:32" x14ac:dyDescent="0.25">
      <c r="B13" s="150">
        <v>10</v>
      </c>
      <c r="C13" s="139" t="s">
        <v>31</v>
      </c>
      <c r="D13" s="150">
        <v>70</v>
      </c>
      <c r="E13" s="78">
        <v>1180</v>
      </c>
      <c r="F13" s="150" t="s">
        <v>17</v>
      </c>
      <c r="G13" s="140">
        <v>227.6</v>
      </c>
      <c r="H13" s="151">
        <v>64.37</v>
      </c>
      <c r="I13" s="140">
        <v>64.37</v>
      </c>
      <c r="J13" s="151">
        <v>146.9</v>
      </c>
      <c r="K13" s="141">
        <v>1.0767361111111099E-3</v>
      </c>
      <c r="L13" s="152">
        <f t="shared" si="4"/>
        <v>100.21544759237271</v>
      </c>
      <c r="M13" s="140">
        <f>$L$4-L13</f>
        <v>-0.21544759237271194</v>
      </c>
      <c r="N13" s="153">
        <f t="shared" si="1"/>
        <v>-2.1544759237271194E-3</v>
      </c>
      <c r="P13" s="124">
        <v>3</v>
      </c>
      <c r="Q13" s="136">
        <f>-(M13)+$M$11</f>
        <v>0.45243994398353493</v>
      </c>
    </row>
    <row r="14" spans="2:32" x14ac:dyDescent="0.25">
      <c r="B14" s="150">
        <v>11</v>
      </c>
      <c r="C14" s="139" t="s">
        <v>32</v>
      </c>
      <c r="D14" s="150">
        <v>80</v>
      </c>
      <c r="E14" s="78">
        <v>1180</v>
      </c>
      <c r="F14" s="150" t="s">
        <v>17</v>
      </c>
      <c r="G14" s="140">
        <v>227.5</v>
      </c>
      <c r="H14" s="151">
        <v>64.2</v>
      </c>
      <c r="I14" s="140">
        <v>64.2</v>
      </c>
      <c r="J14" s="151">
        <v>146.80000000000001</v>
      </c>
      <c r="K14" s="141">
        <v>1.0790509259259299E-3</v>
      </c>
      <c r="L14" s="152">
        <f t="shared" si="4"/>
        <v>100.43089518474633</v>
      </c>
      <c r="M14" s="140">
        <f>$L$4-L14</f>
        <v>-0.43089518474633337</v>
      </c>
      <c r="N14" s="153">
        <f t="shared" si="1"/>
        <v>-4.308951847463334E-3</v>
      </c>
      <c r="P14" s="124">
        <v>4</v>
      </c>
      <c r="Q14" s="136">
        <f>-(M14)+$M$11</f>
        <v>0.66788753635715636</v>
      </c>
    </row>
    <row r="15" spans="2:32" x14ac:dyDescent="0.25">
      <c r="B15" s="130">
        <v>12</v>
      </c>
      <c r="C15" s="131" t="s">
        <v>16</v>
      </c>
      <c r="D15" s="130">
        <v>60</v>
      </c>
      <c r="E15" s="130">
        <v>1180</v>
      </c>
      <c r="F15" s="130" t="s">
        <v>17</v>
      </c>
      <c r="G15" s="132">
        <v>227.7</v>
      </c>
      <c r="H15" s="132">
        <v>64.349999999999994</v>
      </c>
      <c r="I15" s="132">
        <v>64.349999999999994</v>
      </c>
      <c r="J15" s="132">
        <v>147.19999999999999</v>
      </c>
      <c r="K15" s="133">
        <v>1.0744212962963001E-3</v>
      </c>
      <c r="L15" s="134">
        <f t="shared" si="4"/>
        <v>100</v>
      </c>
      <c r="M15" s="132">
        <f t="shared" si="0"/>
        <v>0</v>
      </c>
      <c r="N15" s="135">
        <f t="shared" si="1"/>
        <v>0</v>
      </c>
      <c r="P15" s="124">
        <v>1</v>
      </c>
      <c r="Q15" s="136">
        <f t="shared" si="2"/>
        <v>0</v>
      </c>
      <c r="AA15" s="136"/>
    </row>
    <row r="16" spans="2:32" x14ac:dyDescent="0.25">
      <c r="B16" s="150">
        <v>13</v>
      </c>
      <c r="C16" s="139" t="s">
        <v>56</v>
      </c>
      <c r="D16" s="150">
        <v>60</v>
      </c>
      <c r="E16" s="78">
        <v>1180</v>
      </c>
      <c r="F16" s="154" t="s">
        <v>54</v>
      </c>
      <c r="G16" s="140">
        <v>225.3</v>
      </c>
      <c r="H16" s="151">
        <v>64.38</v>
      </c>
      <c r="I16" s="140">
        <v>64.38</v>
      </c>
      <c r="J16" s="151">
        <v>147.19999999999999</v>
      </c>
      <c r="K16" s="141">
        <f>K15*1.0048</f>
        <v>1.0795785185185223E-3</v>
      </c>
      <c r="L16" s="152">
        <f t="shared" si="4"/>
        <v>100.47999999999999</v>
      </c>
      <c r="M16" s="140">
        <f t="shared" si="0"/>
        <v>-0.47999999999998977</v>
      </c>
      <c r="N16" s="153">
        <f t="shared" si="1"/>
        <v>-4.7999999999998981E-3</v>
      </c>
      <c r="P16" s="124">
        <v>2</v>
      </c>
      <c r="Q16" s="136">
        <f t="shared" si="2"/>
        <v>0.47999999999998977</v>
      </c>
    </row>
    <row r="17" spans="2:27" x14ac:dyDescent="0.25">
      <c r="B17" s="150">
        <v>14</v>
      </c>
      <c r="C17" s="139" t="s">
        <v>57</v>
      </c>
      <c r="D17" s="150">
        <v>60</v>
      </c>
      <c r="E17" s="78">
        <v>1180</v>
      </c>
      <c r="F17" s="154" t="s">
        <v>55</v>
      </c>
      <c r="G17" s="140">
        <v>222.8</v>
      </c>
      <c r="H17" s="151">
        <v>64.36</v>
      </c>
      <c r="I17" s="140">
        <v>64.36</v>
      </c>
      <c r="J17" s="151">
        <v>147.19999999999999</v>
      </c>
      <c r="K17" s="141">
        <f>K15*1.01008</f>
        <v>1.085251462962967E-3</v>
      </c>
      <c r="L17" s="152">
        <f t="shared" si="4"/>
        <v>101.00800000000004</v>
      </c>
      <c r="M17" s="140">
        <f>$L$4-L17</f>
        <v>-1.0080000000000382</v>
      </c>
      <c r="N17" s="153">
        <f t="shared" si="1"/>
        <v>-1.0080000000000382E-2</v>
      </c>
      <c r="P17" s="124">
        <v>3</v>
      </c>
      <c r="Q17" s="136">
        <f t="shared" si="2"/>
        <v>1.0080000000000382</v>
      </c>
      <c r="AA17" s="136"/>
    </row>
    <row r="18" spans="2:27" x14ac:dyDescent="0.25">
      <c r="B18" s="150">
        <v>15</v>
      </c>
      <c r="C18" s="139" t="s">
        <v>58</v>
      </c>
      <c r="D18" s="150">
        <v>60</v>
      </c>
      <c r="E18" s="78">
        <v>1180</v>
      </c>
      <c r="F18" s="154" t="s">
        <v>59</v>
      </c>
      <c r="G18" s="140">
        <v>222.8</v>
      </c>
      <c r="H18" s="151">
        <v>64.36</v>
      </c>
      <c r="I18" s="140">
        <v>64.36</v>
      </c>
      <c r="J18" s="151">
        <v>147.19999999999999</v>
      </c>
      <c r="K18" s="141">
        <f>K15*1.015876</f>
        <v>1.0914788087963002E-3</v>
      </c>
      <c r="L18" s="152">
        <f t="shared" ref="L18:L21" si="5">(K18/$V$2)/($K$4/$V$2)*100</f>
        <v>101.58759999999999</v>
      </c>
      <c r="M18" s="140">
        <f t="shared" ref="M18:M21" si="6">$L$4-L18</f>
        <v>-1.5875999999999948</v>
      </c>
      <c r="N18" s="153">
        <f t="shared" ref="N18:N21" si="7">M18/$L$4</f>
        <v>-1.5875999999999949E-2</v>
      </c>
      <c r="P18" s="124">
        <v>4</v>
      </c>
      <c r="Q18" s="136">
        <f>ABS(M18)</f>
        <v>1.5875999999999948</v>
      </c>
    </row>
    <row r="19" spans="2:27" x14ac:dyDescent="0.25">
      <c r="B19" s="130">
        <v>16</v>
      </c>
      <c r="C19" s="131" t="s">
        <v>16</v>
      </c>
      <c r="D19" s="130">
        <v>60</v>
      </c>
      <c r="E19" s="130">
        <v>1180</v>
      </c>
      <c r="F19" s="130" t="s">
        <v>17</v>
      </c>
      <c r="G19" s="132">
        <v>227.7</v>
      </c>
      <c r="H19" s="132">
        <v>64.349999999999994</v>
      </c>
      <c r="I19" s="132">
        <v>64.349999999999994</v>
      </c>
      <c r="J19" s="132">
        <v>147.19999999999999</v>
      </c>
      <c r="K19" s="133">
        <v>1.0744212962963001E-3</v>
      </c>
      <c r="L19" s="134">
        <f t="shared" si="5"/>
        <v>100</v>
      </c>
      <c r="M19" s="132">
        <f t="shared" si="6"/>
        <v>0</v>
      </c>
      <c r="N19" s="135">
        <f t="shared" si="7"/>
        <v>0</v>
      </c>
      <c r="P19" s="124">
        <v>1</v>
      </c>
      <c r="Q19" s="136">
        <f>ABS(M19)</f>
        <v>0</v>
      </c>
    </row>
    <row r="20" spans="2:27" x14ac:dyDescent="0.25">
      <c r="B20" s="150">
        <v>17</v>
      </c>
      <c r="C20" s="139" t="s">
        <v>60</v>
      </c>
      <c r="D20" s="150">
        <v>60</v>
      </c>
      <c r="E20" s="78">
        <v>1180</v>
      </c>
      <c r="F20" s="154" t="s">
        <v>61</v>
      </c>
      <c r="G20" s="140">
        <v>225.3</v>
      </c>
      <c r="H20" s="151">
        <v>64.38</v>
      </c>
      <c r="I20" s="140">
        <v>64.38</v>
      </c>
      <c r="J20" s="151">
        <v>147.19999999999999</v>
      </c>
      <c r="K20" s="141">
        <f>K19*1.0069</f>
        <v>1.0818348032407444E-3</v>
      </c>
      <c r="L20" s="152">
        <f t="shared" si="5"/>
        <v>100.69</v>
      </c>
      <c r="M20" s="140">
        <f t="shared" si="6"/>
        <v>-0.68999999999999773</v>
      </c>
      <c r="N20" s="153">
        <f t="shared" si="7"/>
        <v>-6.8999999999999773E-3</v>
      </c>
      <c r="P20" s="124">
        <v>2</v>
      </c>
      <c r="Q20" s="136">
        <f>ABS(M20)</f>
        <v>0.68999999999999773</v>
      </c>
    </row>
    <row r="21" spans="2:27" x14ac:dyDescent="0.25">
      <c r="B21" s="150">
        <v>18</v>
      </c>
      <c r="C21" s="139" t="s">
        <v>62</v>
      </c>
      <c r="D21" s="150">
        <v>60</v>
      </c>
      <c r="E21" s="78">
        <v>1180</v>
      </c>
      <c r="F21" s="154" t="s">
        <v>63</v>
      </c>
      <c r="G21" s="140">
        <v>222.8</v>
      </c>
      <c r="H21" s="151">
        <v>64.36</v>
      </c>
      <c r="I21" s="140">
        <v>64.36</v>
      </c>
      <c r="J21" s="151">
        <v>147.19999999999999</v>
      </c>
      <c r="K21" s="141">
        <f>K19*1.0146</f>
        <v>1.0901078472222261E-3</v>
      </c>
      <c r="L21" s="152">
        <f t="shared" si="5"/>
        <v>101.46000000000002</v>
      </c>
      <c r="M21" s="140">
        <f t="shared" si="6"/>
        <v>-1.4600000000000222</v>
      </c>
      <c r="N21" s="153">
        <f t="shared" si="7"/>
        <v>-1.4600000000000222E-2</v>
      </c>
      <c r="P21" s="124">
        <v>3</v>
      </c>
      <c r="Q21" s="136">
        <f>ABS(M21)</f>
        <v>1.4600000000000222</v>
      </c>
    </row>
    <row r="22" spans="2:27" x14ac:dyDescent="0.25">
      <c r="B22" s="143"/>
      <c r="C22" s="144"/>
      <c r="D22" s="143"/>
      <c r="E22" s="143"/>
      <c r="F22" s="145"/>
      <c r="G22" s="146"/>
      <c r="H22" s="146"/>
      <c r="I22" s="146"/>
      <c r="J22" s="146"/>
      <c r="K22" s="147"/>
      <c r="L22" s="148"/>
      <c r="M22" s="146"/>
      <c r="N22" s="149"/>
    </row>
  </sheetData>
  <mergeCells count="1">
    <mergeCell ref="B2:N2"/>
  </mergeCells>
  <phoneticPr fontId="6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R1-ZIC</vt:lpstr>
      <vt:lpstr>R2-GIC</vt:lpstr>
      <vt:lpstr>R3-JCMC</vt:lpstr>
      <vt:lpstr>R4-STC</vt:lpstr>
      <vt:lpstr>R5-SIC</vt:lpstr>
      <vt:lpstr>R6-NSP</vt:lpstr>
      <vt:lpstr>R7-WHSR</vt:lpstr>
      <vt:lpstr>平衡影响值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2006-09-16T00:00:00Z</dcterms:created>
  <dcterms:modified xsi:type="dcterms:W3CDTF">2017-11-14T14:11:22Z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