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filterPrivacy="1" autoCompressPictures="0"/>
  <bookViews>
    <workbookView xWindow="0" yWindow="0" windowWidth="24640" windowHeight="15600" activeTab="4"/>
  </bookViews>
  <sheets>
    <sheet name="平衡影响值" sheetId="3" r:id="rId1"/>
    <sheet name="R1-1.6T" sheetId="1" r:id="rId2"/>
    <sheet name="R-2.0T" sheetId="2" r:id="rId3"/>
    <sheet name="R2-1.6T" sheetId="4" r:id="rId4"/>
    <sheet name="R2-2.0T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5" l="1"/>
  <c r="J14" i="5"/>
  <c r="J17" i="5"/>
  <c r="J16" i="5"/>
  <c r="C37" i="4"/>
  <c r="V19" i="4"/>
  <c r="V20" i="4"/>
  <c r="R19" i="4"/>
  <c r="R20" i="4"/>
  <c r="N17" i="4"/>
  <c r="N20" i="4"/>
  <c r="F40" i="4"/>
  <c r="X20" i="4"/>
  <c r="O20" i="4"/>
  <c r="J17" i="4"/>
  <c r="J20" i="4"/>
  <c r="K20" i="4"/>
  <c r="F6" i="5"/>
  <c r="F5" i="5"/>
  <c r="F4" i="5"/>
  <c r="F3" i="5"/>
  <c r="C49" i="5"/>
  <c r="V24" i="5"/>
  <c r="V23" i="5"/>
  <c r="R24" i="5"/>
  <c r="R23" i="5"/>
  <c r="F21" i="4"/>
  <c r="X21" i="4"/>
  <c r="G21" i="4"/>
  <c r="J21" i="4"/>
  <c r="K21" i="4"/>
  <c r="N21" i="4"/>
  <c r="O21" i="4"/>
  <c r="R21" i="4"/>
  <c r="S21" i="4"/>
  <c r="V21" i="4"/>
  <c r="W21" i="4"/>
  <c r="C21" i="4"/>
  <c r="F22" i="4"/>
  <c r="X22" i="4"/>
  <c r="G22" i="4"/>
  <c r="J22" i="4"/>
  <c r="K22" i="4"/>
  <c r="N22" i="4"/>
  <c r="O22" i="4"/>
  <c r="R22" i="4"/>
  <c r="S22" i="4"/>
  <c r="V22" i="4"/>
  <c r="W22" i="4"/>
  <c r="C22" i="4"/>
  <c r="F7" i="4"/>
  <c r="K7" i="4"/>
  <c r="L13" i="4"/>
  <c r="F27" i="4"/>
  <c r="X27" i="4"/>
  <c r="G27" i="4"/>
  <c r="K27" i="4"/>
  <c r="O27" i="4"/>
  <c r="S27" i="4"/>
  <c r="W27" i="4"/>
  <c r="C27" i="4"/>
  <c r="F13" i="4"/>
  <c r="K13" i="4"/>
  <c r="F17" i="4"/>
  <c r="X17" i="4"/>
  <c r="G17" i="4"/>
  <c r="K17" i="4"/>
  <c r="O17" i="4"/>
  <c r="R17" i="4"/>
  <c r="S17" i="4"/>
  <c r="V17" i="4"/>
  <c r="W17" i="4"/>
  <c r="C17" i="4"/>
  <c r="F18" i="4"/>
  <c r="X18" i="4"/>
  <c r="G18" i="4"/>
  <c r="J18" i="4"/>
  <c r="K18" i="4"/>
  <c r="N18" i="4"/>
  <c r="O18" i="4"/>
  <c r="R18" i="4"/>
  <c r="S18" i="4"/>
  <c r="V18" i="4"/>
  <c r="W18" i="4"/>
  <c r="C18" i="4"/>
  <c r="F6" i="4"/>
  <c r="K6" i="4"/>
  <c r="L6" i="4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F24" i="5"/>
  <c r="F52" i="5"/>
  <c r="X24" i="5"/>
  <c r="G24" i="5"/>
  <c r="J24" i="5"/>
  <c r="K24" i="5"/>
  <c r="N24" i="5"/>
  <c r="O24" i="5"/>
  <c r="S24" i="5"/>
  <c r="W24" i="5"/>
  <c r="C24" i="5"/>
  <c r="F25" i="5"/>
  <c r="X25" i="5"/>
  <c r="G25" i="5"/>
  <c r="J25" i="5"/>
  <c r="K25" i="5"/>
  <c r="N25" i="5"/>
  <c r="O25" i="5"/>
  <c r="R25" i="5"/>
  <c r="S25" i="5"/>
  <c r="V25" i="5"/>
  <c r="W25" i="5"/>
  <c r="C25" i="5"/>
  <c r="F26" i="5"/>
  <c r="X26" i="5"/>
  <c r="G26" i="5"/>
  <c r="J26" i="5"/>
  <c r="K26" i="5"/>
  <c r="N26" i="5"/>
  <c r="O26" i="5"/>
  <c r="R26" i="5"/>
  <c r="S26" i="5"/>
  <c r="V26" i="5"/>
  <c r="W26" i="5"/>
  <c r="C26" i="5"/>
  <c r="F27" i="5"/>
  <c r="X27" i="5"/>
  <c r="G27" i="5"/>
  <c r="J27" i="5"/>
  <c r="K27" i="5"/>
  <c r="N27" i="5"/>
  <c r="O27" i="5"/>
  <c r="R27" i="5"/>
  <c r="S27" i="5"/>
  <c r="V27" i="5"/>
  <c r="W27" i="5"/>
  <c r="C27" i="5"/>
  <c r="F28" i="5"/>
  <c r="X28" i="5"/>
  <c r="G28" i="5"/>
  <c r="J28" i="5"/>
  <c r="K28" i="5"/>
  <c r="N28" i="5"/>
  <c r="O28" i="5"/>
  <c r="R28" i="5"/>
  <c r="S28" i="5"/>
  <c r="V28" i="5"/>
  <c r="W28" i="5"/>
  <c r="C28" i="5"/>
  <c r="F29" i="5"/>
  <c r="X29" i="5"/>
  <c r="G29" i="5"/>
  <c r="J29" i="5"/>
  <c r="K29" i="5"/>
  <c r="N29" i="5"/>
  <c r="O29" i="5"/>
  <c r="R29" i="5"/>
  <c r="S29" i="5"/>
  <c r="V29" i="5"/>
  <c r="W29" i="5"/>
  <c r="C29" i="5"/>
  <c r="F30" i="5"/>
  <c r="X30" i="5"/>
  <c r="G30" i="5"/>
  <c r="J30" i="5"/>
  <c r="K30" i="5"/>
  <c r="N30" i="5"/>
  <c r="O30" i="5"/>
  <c r="R30" i="5"/>
  <c r="S30" i="5"/>
  <c r="V30" i="5"/>
  <c r="W30" i="5"/>
  <c r="C30" i="5"/>
  <c r="F31" i="5"/>
  <c r="X31" i="5"/>
  <c r="G31" i="5"/>
  <c r="J31" i="5"/>
  <c r="K31" i="5"/>
  <c r="N31" i="5"/>
  <c r="O31" i="5"/>
  <c r="R31" i="5"/>
  <c r="S31" i="5"/>
  <c r="V31" i="5"/>
  <c r="W31" i="5"/>
  <c r="C31" i="5"/>
  <c r="F32" i="5"/>
  <c r="X32" i="5"/>
  <c r="G32" i="5"/>
  <c r="J32" i="5"/>
  <c r="K32" i="5"/>
  <c r="N32" i="5"/>
  <c r="O32" i="5"/>
  <c r="R32" i="5"/>
  <c r="S32" i="5"/>
  <c r="V32" i="5"/>
  <c r="W32" i="5"/>
  <c r="C32" i="5"/>
  <c r="F33" i="5"/>
  <c r="X33" i="5"/>
  <c r="G33" i="5"/>
  <c r="J33" i="5"/>
  <c r="K33" i="5"/>
  <c r="N33" i="5"/>
  <c r="O33" i="5"/>
  <c r="R33" i="5"/>
  <c r="S33" i="5"/>
  <c r="V33" i="5"/>
  <c r="W33" i="5"/>
  <c r="C33" i="5"/>
  <c r="F34" i="5"/>
  <c r="X34" i="5"/>
  <c r="G34" i="5"/>
  <c r="J34" i="5"/>
  <c r="K34" i="5"/>
  <c r="N34" i="5"/>
  <c r="O34" i="5"/>
  <c r="R34" i="5"/>
  <c r="S34" i="5"/>
  <c r="V34" i="5"/>
  <c r="W34" i="5"/>
  <c r="C34" i="5"/>
  <c r="F35" i="5"/>
  <c r="X35" i="5"/>
  <c r="G35" i="5"/>
  <c r="J35" i="5"/>
  <c r="K35" i="5"/>
  <c r="N35" i="5"/>
  <c r="O35" i="5"/>
  <c r="R35" i="5"/>
  <c r="S35" i="5"/>
  <c r="V35" i="5"/>
  <c r="W35" i="5"/>
  <c r="C35" i="5"/>
  <c r="F36" i="5"/>
  <c r="X36" i="5"/>
  <c r="G36" i="5"/>
  <c r="J36" i="5"/>
  <c r="K36" i="5"/>
  <c r="N36" i="5"/>
  <c r="O36" i="5"/>
  <c r="R36" i="5"/>
  <c r="S36" i="5"/>
  <c r="V36" i="5"/>
  <c r="W36" i="5"/>
  <c r="C36" i="5"/>
  <c r="F37" i="5"/>
  <c r="X37" i="5"/>
  <c r="G37" i="5"/>
  <c r="J37" i="5"/>
  <c r="K37" i="5"/>
  <c r="N37" i="5"/>
  <c r="O37" i="5"/>
  <c r="R37" i="5"/>
  <c r="S37" i="5"/>
  <c r="V37" i="5"/>
  <c r="W37" i="5"/>
  <c r="C37" i="5"/>
  <c r="F38" i="5"/>
  <c r="X38" i="5"/>
  <c r="G38" i="5"/>
  <c r="J38" i="5"/>
  <c r="K38" i="5"/>
  <c r="N38" i="5"/>
  <c r="O38" i="5"/>
  <c r="R38" i="5"/>
  <c r="S38" i="5"/>
  <c r="V38" i="5"/>
  <c r="W38" i="5"/>
  <c r="C38" i="5"/>
  <c r="F39" i="5"/>
  <c r="X39" i="5"/>
  <c r="G39" i="5"/>
  <c r="J39" i="5"/>
  <c r="K39" i="5"/>
  <c r="N39" i="5"/>
  <c r="O39" i="5"/>
  <c r="R39" i="5"/>
  <c r="S39" i="5"/>
  <c r="V39" i="5"/>
  <c r="W39" i="5"/>
  <c r="C39" i="5"/>
  <c r="F23" i="5"/>
  <c r="X23" i="5"/>
  <c r="G23" i="5"/>
  <c r="J23" i="5"/>
  <c r="K23" i="5"/>
  <c r="N23" i="5"/>
  <c r="O23" i="5"/>
  <c r="S23" i="5"/>
  <c r="W23" i="5"/>
  <c r="C23" i="5"/>
  <c r="X26" i="4"/>
  <c r="X25" i="4"/>
  <c r="X24" i="4"/>
  <c r="X23" i="4"/>
  <c r="X19" i="4"/>
  <c r="F4" i="4"/>
  <c r="K4" i="4"/>
  <c r="F5" i="4"/>
  <c r="K5" i="4"/>
  <c r="F3" i="4"/>
  <c r="K3" i="4"/>
  <c r="J13" i="5"/>
  <c r="J11" i="5"/>
  <c r="F19" i="4"/>
  <c r="G19" i="4"/>
  <c r="J19" i="4"/>
  <c r="K19" i="4"/>
  <c r="N19" i="4"/>
  <c r="O19" i="4"/>
  <c r="S19" i="4"/>
  <c r="W19" i="4"/>
  <c r="C19" i="4"/>
  <c r="S20" i="4"/>
  <c r="W20" i="4"/>
  <c r="F20" i="4"/>
  <c r="G20" i="4"/>
  <c r="C20" i="4"/>
  <c r="F23" i="4"/>
  <c r="G23" i="4"/>
  <c r="J23" i="4"/>
  <c r="K23" i="4"/>
  <c r="N23" i="4"/>
  <c r="O23" i="4"/>
  <c r="R23" i="4"/>
  <c r="S23" i="4"/>
  <c r="V23" i="4"/>
  <c r="W23" i="4"/>
  <c r="C23" i="4"/>
  <c r="F24" i="4"/>
  <c r="G24" i="4"/>
  <c r="J24" i="4"/>
  <c r="K24" i="4"/>
  <c r="N24" i="4"/>
  <c r="O24" i="4"/>
  <c r="R24" i="4"/>
  <c r="S24" i="4"/>
  <c r="V24" i="4"/>
  <c r="W24" i="4"/>
  <c r="C24" i="4"/>
  <c r="F25" i="4"/>
  <c r="G25" i="4"/>
  <c r="J25" i="4"/>
  <c r="K25" i="4"/>
  <c r="N25" i="4"/>
  <c r="O25" i="4"/>
  <c r="R25" i="4"/>
  <c r="S25" i="4"/>
  <c r="V25" i="4"/>
  <c r="W25" i="4"/>
  <c r="C25" i="4"/>
  <c r="F26" i="4"/>
  <c r="G26" i="4"/>
  <c r="J26" i="4"/>
  <c r="K26" i="4"/>
  <c r="N26" i="4"/>
  <c r="O26" i="4"/>
  <c r="R26" i="4"/>
  <c r="S26" i="4"/>
  <c r="V26" i="4"/>
  <c r="W26" i="4"/>
  <c r="C26" i="4"/>
  <c r="F12" i="4"/>
  <c r="F11" i="4"/>
  <c r="F10" i="4"/>
  <c r="F9" i="4"/>
  <c r="F8" i="4"/>
  <c r="J12" i="5"/>
  <c r="J19" i="5"/>
  <c r="J18" i="5"/>
  <c r="J10" i="5"/>
  <c r="J8" i="5"/>
  <c r="J9" i="5"/>
  <c r="J7" i="5"/>
  <c r="L12" i="4"/>
  <c r="K12" i="4"/>
  <c r="L11" i="4"/>
  <c r="K11" i="4"/>
  <c r="L10" i="4"/>
  <c r="K10" i="4"/>
  <c r="L9" i="4"/>
  <c r="K9" i="4"/>
  <c r="L8" i="4"/>
  <c r="K8" i="4"/>
  <c r="L7" i="4"/>
  <c r="L5" i="4"/>
  <c r="L4" i="4"/>
  <c r="L3" i="4"/>
  <c r="H27" i="1"/>
  <c r="C33" i="1"/>
  <c r="N23" i="1"/>
  <c r="E23" i="1"/>
  <c r="G23" i="1"/>
  <c r="I23" i="1"/>
  <c r="K23" i="1"/>
  <c r="M23" i="1"/>
  <c r="C23" i="1"/>
  <c r="N22" i="1"/>
  <c r="E22" i="1"/>
  <c r="G22" i="1"/>
  <c r="I22" i="1"/>
  <c r="K22" i="1"/>
  <c r="M22" i="1"/>
  <c r="C22" i="1"/>
  <c r="N21" i="1"/>
  <c r="E21" i="1"/>
  <c r="G21" i="1"/>
  <c r="I21" i="1"/>
  <c r="K21" i="1"/>
  <c r="M21" i="1"/>
  <c r="C21" i="1"/>
  <c r="N20" i="1"/>
  <c r="E20" i="1"/>
  <c r="G20" i="1"/>
  <c r="I20" i="1"/>
  <c r="K20" i="1"/>
  <c r="M20" i="1"/>
  <c r="C20" i="1"/>
  <c r="N19" i="1"/>
  <c r="E19" i="1"/>
  <c r="G19" i="1"/>
  <c r="I19" i="1"/>
  <c r="K19" i="1"/>
  <c r="M19" i="1"/>
  <c r="C19" i="1"/>
  <c r="N18" i="1"/>
  <c r="E18" i="1"/>
  <c r="G18" i="1"/>
  <c r="I18" i="1"/>
  <c r="K18" i="1"/>
  <c r="M18" i="1"/>
  <c r="C18" i="1"/>
  <c r="D9" i="1"/>
  <c r="D7" i="1"/>
  <c r="F7" i="1"/>
  <c r="D8" i="1"/>
  <c r="F8" i="1"/>
  <c r="F9" i="1"/>
  <c r="D10" i="1"/>
  <c r="F10" i="1"/>
  <c r="D11" i="1"/>
  <c r="F11" i="1"/>
  <c r="D6" i="1"/>
  <c r="F6" i="1"/>
  <c r="N15" i="1"/>
  <c r="E15" i="1"/>
  <c r="G15" i="1"/>
  <c r="I15" i="1"/>
  <c r="K15" i="1"/>
  <c r="M15" i="1"/>
  <c r="C15" i="1"/>
  <c r="N16" i="1"/>
  <c r="E16" i="1"/>
  <c r="G16" i="1"/>
  <c r="I16" i="1"/>
  <c r="K16" i="1"/>
  <c r="M16" i="1"/>
  <c r="C16" i="1"/>
  <c r="D3" i="1"/>
  <c r="F3" i="1"/>
  <c r="D4" i="1"/>
  <c r="F4" i="1"/>
  <c r="D5" i="1"/>
  <c r="F5" i="1"/>
  <c r="D2" i="1"/>
  <c r="F2" i="1"/>
  <c r="N17" i="1"/>
  <c r="E17" i="1"/>
  <c r="G17" i="1"/>
  <c r="I17" i="1"/>
  <c r="K17" i="1"/>
  <c r="M17" i="1"/>
  <c r="C17" i="1"/>
  <c r="N14" i="1"/>
  <c r="E14" i="1"/>
  <c r="G14" i="1"/>
  <c r="I14" i="1"/>
  <c r="K14" i="1"/>
  <c r="M14" i="1"/>
  <c r="C14" i="1"/>
  <c r="C5" i="2"/>
  <c r="E5" i="2"/>
  <c r="C3" i="2"/>
  <c r="E3" i="2"/>
  <c r="C4" i="2"/>
  <c r="E4" i="2"/>
  <c r="C6" i="2"/>
  <c r="E6" i="2"/>
  <c r="C8" i="2"/>
  <c r="E8" i="2"/>
  <c r="H36" i="2"/>
  <c r="D26" i="2"/>
  <c r="F26" i="2"/>
  <c r="H26" i="2"/>
  <c r="J26" i="2"/>
  <c r="L26" i="2"/>
  <c r="B26" i="2"/>
  <c r="D25" i="2"/>
  <c r="F25" i="2"/>
  <c r="H25" i="2"/>
  <c r="J25" i="2"/>
  <c r="L25" i="2"/>
  <c r="B25" i="2"/>
  <c r="C10" i="2"/>
  <c r="E10" i="2"/>
  <c r="C12" i="2"/>
  <c r="E12" i="2"/>
  <c r="C11" i="2"/>
  <c r="E11" i="2"/>
  <c r="C9" i="2"/>
  <c r="E9" i="2"/>
  <c r="D31" i="2"/>
  <c r="F31" i="2"/>
  <c r="H31" i="2"/>
  <c r="J31" i="2"/>
  <c r="L31" i="2"/>
  <c r="B31" i="2"/>
  <c r="D32" i="2"/>
  <c r="F32" i="2"/>
  <c r="H32" i="2"/>
  <c r="J32" i="2"/>
  <c r="L32" i="2"/>
  <c r="B32" i="2"/>
  <c r="C14" i="2"/>
  <c r="E14" i="2"/>
  <c r="C13" i="2"/>
  <c r="E13" i="2"/>
  <c r="E15" i="2"/>
  <c r="E16" i="2"/>
  <c r="C7" i="2"/>
  <c r="E7" i="2"/>
  <c r="D24" i="2"/>
  <c r="F24" i="2"/>
  <c r="H24" i="2"/>
  <c r="J24" i="2"/>
  <c r="L24" i="2"/>
  <c r="B24" i="2"/>
  <c r="D20" i="2"/>
  <c r="F20" i="2"/>
  <c r="H20" i="2"/>
  <c r="J20" i="2"/>
  <c r="L20" i="2"/>
  <c r="B20" i="2"/>
  <c r="D19" i="2"/>
  <c r="F19" i="2"/>
  <c r="H19" i="2"/>
  <c r="J19" i="2"/>
  <c r="L19" i="2"/>
  <c r="B19" i="2"/>
  <c r="D29" i="2"/>
  <c r="F29" i="2"/>
  <c r="H29" i="2"/>
  <c r="J29" i="2"/>
  <c r="L29" i="2"/>
  <c r="B29" i="2"/>
  <c r="D21" i="2"/>
  <c r="F21" i="2"/>
  <c r="H21" i="2"/>
  <c r="J21" i="2"/>
  <c r="L21" i="2"/>
  <c r="B21" i="2"/>
  <c r="D30" i="2"/>
  <c r="F30" i="2"/>
  <c r="H30" i="2"/>
  <c r="J30" i="2"/>
  <c r="L30" i="2"/>
  <c r="B30" i="2"/>
  <c r="D28" i="2"/>
  <c r="F28" i="2"/>
  <c r="H28" i="2"/>
  <c r="J28" i="2"/>
  <c r="L28" i="2"/>
  <c r="B28" i="2"/>
  <c r="D23" i="2"/>
  <c r="F23" i="2"/>
  <c r="H23" i="2"/>
  <c r="J23" i="2"/>
  <c r="L23" i="2"/>
  <c r="B23" i="2"/>
  <c r="D27" i="2"/>
  <c r="F27" i="2"/>
  <c r="H27" i="2"/>
  <c r="J27" i="2"/>
  <c r="L27" i="2"/>
  <c r="B27" i="2"/>
  <c r="D22" i="2"/>
  <c r="F22" i="2"/>
  <c r="H22" i="2"/>
  <c r="J22" i="2"/>
  <c r="L22" i="2"/>
  <c r="B22" i="2"/>
  <c r="Y33" i="3"/>
  <c r="Y16" i="3"/>
  <c r="AC5" i="3"/>
  <c r="AA23" i="3"/>
  <c r="Z27" i="3"/>
  <c r="Z26" i="3"/>
  <c r="Z25" i="3"/>
  <c r="Z24" i="3"/>
  <c r="Z23" i="3"/>
  <c r="Z22" i="3"/>
  <c r="AA5" i="3"/>
  <c r="AC4" i="3"/>
  <c r="AA4" i="3"/>
  <c r="AC6" i="3"/>
  <c r="AA6" i="3"/>
  <c r="Z9" i="3"/>
  <c r="Z8" i="3"/>
  <c r="Z7" i="3"/>
  <c r="Z6" i="3"/>
  <c r="Z5" i="3"/>
  <c r="Z4" i="3"/>
  <c r="L34" i="3"/>
  <c r="L33" i="3"/>
  <c r="L32" i="3"/>
  <c r="L31" i="3"/>
  <c r="L30" i="3"/>
  <c r="L29" i="3"/>
  <c r="L23" i="3"/>
  <c r="L24" i="3"/>
  <c r="L25" i="3"/>
  <c r="L26" i="3"/>
  <c r="L27" i="3"/>
  <c r="L28" i="3"/>
  <c r="L22" i="3"/>
  <c r="L21" i="3"/>
  <c r="L17" i="3"/>
  <c r="L16" i="3"/>
  <c r="L15" i="3"/>
  <c r="L14" i="3"/>
  <c r="L13" i="3"/>
  <c r="L12" i="3"/>
  <c r="L6" i="3"/>
  <c r="L7" i="3"/>
  <c r="L8" i="3"/>
  <c r="L9" i="3"/>
  <c r="L10" i="3"/>
  <c r="L11" i="3"/>
  <c r="L5" i="3"/>
  <c r="L4" i="3"/>
  <c r="M4" i="3"/>
  <c r="N4" i="3"/>
  <c r="Q4" i="3"/>
  <c r="M5" i="3"/>
  <c r="N5" i="3"/>
  <c r="Q5" i="3"/>
  <c r="M6" i="3"/>
  <c r="N6" i="3"/>
  <c r="Q6" i="3"/>
  <c r="M7" i="3"/>
  <c r="N7" i="3"/>
  <c r="Q7" i="3"/>
  <c r="M8" i="3"/>
  <c r="N8" i="3"/>
  <c r="Q8" i="3"/>
  <c r="M9" i="3"/>
  <c r="N9" i="3"/>
  <c r="Q9" i="3"/>
  <c r="M10" i="3"/>
  <c r="N10" i="3"/>
  <c r="Q10" i="3"/>
  <c r="M11" i="3"/>
  <c r="N11" i="3"/>
  <c r="Q11" i="3"/>
  <c r="M12" i="3"/>
  <c r="N12" i="3"/>
  <c r="Q12" i="3"/>
  <c r="M13" i="3"/>
  <c r="N13" i="3"/>
  <c r="Q13" i="3"/>
  <c r="M14" i="3"/>
  <c r="N14" i="3"/>
  <c r="Q14" i="3"/>
  <c r="M15" i="3"/>
  <c r="N15" i="3"/>
  <c r="Q15" i="3"/>
  <c r="M16" i="3"/>
  <c r="N16" i="3"/>
  <c r="Q16" i="3"/>
  <c r="M17" i="3"/>
  <c r="N17" i="3"/>
  <c r="Q17" i="3"/>
  <c r="M21" i="3"/>
  <c r="N21" i="3"/>
  <c r="Q21" i="3"/>
  <c r="M22" i="3"/>
  <c r="N22" i="3"/>
  <c r="Q22" i="3"/>
  <c r="M23" i="3"/>
  <c r="N23" i="3"/>
  <c r="Q23" i="3"/>
  <c r="M24" i="3"/>
  <c r="N24" i="3"/>
  <c r="Q24" i="3"/>
  <c r="M25" i="3"/>
  <c r="N25" i="3"/>
  <c r="Q25" i="3"/>
  <c r="M26" i="3"/>
  <c r="N26" i="3"/>
  <c r="Q26" i="3"/>
  <c r="M27" i="3"/>
  <c r="N27" i="3"/>
  <c r="Q27" i="3"/>
  <c r="M28" i="3"/>
  <c r="N28" i="3"/>
  <c r="Q28" i="3"/>
  <c r="M29" i="3"/>
  <c r="N29" i="3"/>
  <c r="Q29" i="3"/>
  <c r="M30" i="3"/>
  <c r="N30" i="3"/>
  <c r="Q30" i="3"/>
  <c r="M31" i="3"/>
  <c r="N31" i="3"/>
  <c r="Q31" i="3"/>
  <c r="M32" i="3"/>
  <c r="N32" i="3"/>
  <c r="Q32" i="3"/>
  <c r="M33" i="3"/>
  <c r="N33" i="3"/>
  <c r="Q33" i="3"/>
  <c r="M34" i="3"/>
  <c r="N34" i="3"/>
  <c r="Q34" i="3"/>
  <c r="C43" i="2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color indexed="81"/>
            <rFont val="宋体"/>
            <family val="2"/>
            <charset val="134"/>
          </rPr>
          <t>作者:</t>
        </r>
        <r>
          <rPr>
            <sz val="10"/>
            <color indexed="81"/>
            <rFont val="宋体"/>
            <family val="2"/>
            <charset val="134"/>
          </rPr>
          <t xml:space="preserve">
＊排位赛未能作出有效圈速，按照正式发车位最近一位车手成绩</t>
        </r>
      </text>
    </comment>
    <comment ref="E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<sst xmlns="http://schemas.openxmlformats.org/spreadsheetml/2006/main" count="504" uniqueCount="191">
  <si>
    <t>K3</t>
  </si>
  <si>
    <t>K3</t>
    <phoneticPr fontId="1" type="noConversion"/>
  </si>
  <si>
    <t>Dan Wells</t>
    <phoneticPr fontId="1" type="noConversion"/>
  </si>
  <si>
    <t>-0.2Bar</t>
  </si>
  <si>
    <t>Boost -0.2bar</t>
  </si>
  <si>
    <t>-0.1Bar</t>
  </si>
  <si>
    <t>Boost -0.1bar</t>
  </si>
  <si>
    <t>max</t>
  </si>
  <si>
    <t>Baseline</t>
  </si>
  <si>
    <t>Ride Height +20</t>
  </si>
  <si>
    <t>Ride Height +10</t>
  </si>
  <si>
    <t>Ride height -10</t>
  </si>
  <si>
    <t>Success ballast 120Kg</t>
  </si>
  <si>
    <t>Success ballast 100Kg</t>
  </si>
  <si>
    <t>Success ballast 80Kg</t>
  </si>
  <si>
    <t>Success ballast 60Kg</t>
  </si>
  <si>
    <t>Success ballast 40Kg</t>
  </si>
  <si>
    <t>Success ballast 20Kg</t>
  </si>
  <si>
    <t>Delta</t>
  </si>
  <si>
    <t>Delta time</t>
  </si>
  <si>
    <t>Normalised 110s</t>
  </si>
  <si>
    <t>Laptime</t>
  </si>
  <si>
    <t>Corner high speed</t>
  </si>
  <si>
    <t>Corner low speed</t>
  </si>
  <si>
    <t>Vmin</t>
  </si>
  <si>
    <t>Vmax</t>
  </si>
  <si>
    <t>Boost</t>
  </si>
  <si>
    <t>weight</t>
  </si>
  <si>
    <t>Ride Height</t>
  </si>
  <si>
    <t>Name</t>
  </si>
  <si>
    <t>Run#</t>
  </si>
  <si>
    <t>Simulation Results Standard Circuit 1.6T</t>
  </si>
  <si>
    <t xml:space="preserve">1 Second </t>
  </si>
  <si>
    <t>Simulation Results Standard Circuit 2.0T</t>
  </si>
  <si>
    <t>Per 5 kg</t>
  </si>
  <si>
    <t>55kg</t>
  </si>
  <si>
    <t>45kg</t>
  </si>
  <si>
    <t>15kg</t>
  </si>
  <si>
    <t>25kg</t>
  </si>
  <si>
    <t>10kg</t>
  </si>
  <si>
    <t>30kg</t>
  </si>
  <si>
    <t>Car</t>
  </si>
  <si>
    <t>≤107.0</t>
  </si>
  <si>
    <r>
      <rPr>
        <sz val="11"/>
        <color theme="1"/>
        <rFont val="微软雅黑"/>
        <charset val="134"/>
      </rPr>
      <t>车型</t>
    </r>
    <phoneticPr fontId="1" type="noConversion"/>
  </si>
  <si>
    <r>
      <rPr>
        <sz val="11"/>
        <color theme="1"/>
        <rFont val="微软雅黑"/>
        <charset val="134"/>
      </rPr>
      <t>车手</t>
    </r>
    <phoneticPr fontId="1" type="noConversion"/>
  </si>
  <si>
    <r>
      <rPr>
        <sz val="11"/>
        <color theme="1"/>
        <rFont val="微软雅黑"/>
        <charset val="134"/>
      </rPr>
      <t>车型标准圈时</t>
    </r>
    <phoneticPr fontId="1" type="noConversion"/>
  </si>
  <si>
    <r>
      <rPr>
        <sz val="11"/>
        <color theme="1"/>
        <rFont val="微软雅黑"/>
        <charset val="134"/>
      </rPr>
      <t>加重后圈时</t>
    </r>
    <phoneticPr fontId="1" type="noConversion"/>
  </si>
  <si>
    <r>
      <rPr>
        <sz val="11"/>
        <color theme="1"/>
        <rFont val="微软雅黑"/>
        <charset val="134"/>
      </rPr>
      <t>全场平均圈时</t>
    </r>
    <phoneticPr fontId="1" type="noConversion"/>
  </si>
  <si>
    <r>
      <rPr>
        <sz val="11"/>
        <color theme="1"/>
        <rFont val="微软雅黑"/>
        <charset val="134"/>
      </rPr>
      <t>触发平衡圈时</t>
    </r>
    <phoneticPr fontId="1" type="noConversion"/>
  </si>
  <si>
    <r>
      <rPr>
        <sz val="11"/>
        <color theme="1"/>
        <rFont val="微软雅黑"/>
        <charset val="134"/>
      </rPr>
      <t>全场最快圈速</t>
    </r>
    <phoneticPr fontId="1" type="noConversion"/>
  </si>
  <si>
    <r>
      <rPr>
        <sz val="11"/>
        <color theme="1"/>
        <rFont val="微软雅黑"/>
        <charset val="134"/>
      </rPr>
      <t>比值</t>
    </r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</si>
  <si>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</si>
  <si>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江腾一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</si>
  <si>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</si>
  <si>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</si>
  <si>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</si>
  <si>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</si>
  <si>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</si>
  <si>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</si>
  <si>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r>
      <rPr>
        <sz val="11"/>
        <color theme="1"/>
        <rFont val="微软雅黑"/>
        <charset val="134"/>
      </rPr>
      <t>凌度</t>
    </r>
    <phoneticPr fontId="1" type="noConversion"/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</si>
  <si>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</si>
  <si>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张臻东</t>
    </r>
    <phoneticPr fontId="1" type="noConversion"/>
  </si>
  <si>
    <r>
      <rPr>
        <sz val="11"/>
        <color theme="1"/>
        <rFont val="微软雅黑"/>
        <charset val="134"/>
      </rPr>
      <t>标准圈速</t>
    </r>
    <phoneticPr fontId="1" type="noConversion"/>
  </si>
  <si>
    <r>
      <rPr>
        <sz val="11"/>
        <color theme="1"/>
        <rFont val="微软雅黑"/>
        <charset val="134"/>
      </rPr>
      <t>排位赛</t>
    </r>
    <phoneticPr fontId="1" type="noConversion"/>
  </si>
  <si>
    <r>
      <rPr>
        <sz val="11"/>
        <color theme="1"/>
        <rFont val="微软雅黑"/>
        <charset val="134"/>
      </rPr>
      <t>计算值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</si>
  <si>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</si>
  <si>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</si>
  <si>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</si>
  <si>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</si>
  <si>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王睿</t>
    </r>
    <phoneticPr fontId="1" type="noConversion"/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</si>
  <si>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</si>
  <si>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r>
      <rPr>
        <sz val="11"/>
        <color theme="1"/>
        <rFont val="微软雅黑"/>
        <charset val="134"/>
      </rPr>
      <t>陆恭和</t>
    </r>
    <phoneticPr fontId="1" type="noConversion"/>
  </si>
  <si>
    <r>
      <rPr>
        <sz val="11"/>
        <color theme="1"/>
        <rFont val="微软雅黑"/>
        <charset val="134"/>
      </rPr>
      <t>唐友喜</t>
    </r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</si>
  <si>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</si>
  <si>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</si>
  <si>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</si>
  <si>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</t>
    </r>
    <phoneticPr fontId="1" type="noConversion"/>
  </si>
  <si>
    <r>
      <rPr>
        <sz val="11"/>
        <color theme="1"/>
        <rFont val="微软雅黑"/>
        <charset val="134"/>
      </rPr>
      <t>第一名</t>
    </r>
    <phoneticPr fontId="1" type="noConversion"/>
  </si>
  <si>
    <r>
      <rPr>
        <sz val="11"/>
        <color theme="1"/>
        <rFont val="微软雅黑"/>
        <charset val="134"/>
      </rPr>
      <t>第二名</t>
    </r>
    <phoneticPr fontId="1" type="noConversion"/>
  </si>
  <si>
    <r>
      <rPr>
        <sz val="11"/>
        <color theme="1"/>
        <rFont val="微软雅黑"/>
        <charset val="134"/>
      </rPr>
      <t>第三名</t>
    </r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</si>
  <si>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</si>
  <si>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</si>
  <si>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</si>
  <si>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</si>
  <si>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r>
      <rPr>
        <sz val="11"/>
        <color theme="1"/>
        <rFont val="微软雅黑"/>
        <charset val="134"/>
      </rPr>
      <t>第八名</t>
    </r>
    <phoneticPr fontId="1" type="noConversion"/>
  </si>
  <si>
    <r>
      <rPr>
        <sz val="11"/>
        <color theme="1"/>
        <rFont val="微软雅黑"/>
        <charset val="134"/>
      </rPr>
      <t>全场平均圈速</t>
    </r>
  </si>
  <si>
    <t>厂商和俱乐部杯加重</t>
    <phoneticPr fontId="1" type="noConversion"/>
  </si>
  <si>
    <r>
      <rPr>
        <sz val="11"/>
        <color theme="1"/>
        <rFont val="微软雅黑"/>
        <charset val="134"/>
      </rPr>
      <t>车号</t>
    </r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</si>
  <si>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</si>
  <si>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r>
      <rPr>
        <sz val="11"/>
        <color theme="1"/>
        <rFont val="微软雅黑"/>
        <charset val="134"/>
      </rPr>
      <t>叶弘历</t>
    </r>
    <phoneticPr fontId="1" type="noConversion"/>
  </si>
  <si>
    <r>
      <rPr>
        <sz val="11"/>
        <color theme="1"/>
        <rFont val="微软雅黑"/>
        <charset val="134"/>
      </rPr>
      <t>谢欣哲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</si>
  <si>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</si>
  <si>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r>
      <rPr>
        <sz val="11"/>
        <color theme="1"/>
        <rFont val="微软雅黑"/>
        <charset val="134"/>
      </rPr>
      <t>林立峰</t>
    </r>
    <phoneticPr fontId="1" type="noConversion"/>
  </si>
  <si>
    <r>
      <rPr>
        <sz val="11"/>
        <color theme="1"/>
        <rFont val="微软雅黑"/>
        <charset val="134"/>
      </rPr>
      <t>思域</t>
    </r>
    <phoneticPr fontId="1" type="noConversion"/>
  </si>
  <si>
    <r>
      <rPr>
        <sz val="11"/>
        <color theme="1"/>
        <rFont val="微软雅黑"/>
        <charset val="134"/>
      </rPr>
      <t>何伟权</t>
    </r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</si>
  <si>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</si>
  <si>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</si>
  <si>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</si>
  <si>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</si>
  <si>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</si>
  <si>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何子贤</t>
    </r>
    <phoneticPr fontId="1" type="noConversion"/>
  </si>
  <si>
    <r>
      <rPr>
        <sz val="11"/>
        <color theme="1"/>
        <rFont val="微软雅黑"/>
        <charset val="134"/>
      </rPr>
      <t>谢森</t>
    </r>
    <phoneticPr fontId="1" type="noConversion"/>
  </si>
  <si>
    <r>
      <rPr>
        <sz val="11"/>
        <color theme="1"/>
        <rFont val="微软雅黑"/>
        <charset val="134"/>
      </rPr>
      <t>全场平均圈速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</si>
  <si>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</si>
  <si>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</si>
  <si>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</si>
  <si>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t>詹家图</t>
    <phoneticPr fontId="1" type="noConversion"/>
  </si>
  <si>
    <t>林立峰</t>
    <phoneticPr fontId="1" type="noConversion"/>
  </si>
  <si>
    <t>≤105.2</t>
  </si>
  <si>
    <t>≤105.2</t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</si>
  <si>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</si>
  <si>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</si>
  <si>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</si>
  <si>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</si>
  <si>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</si>
  <si>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</si>
  <si>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t>叶弘历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</si>
  <si>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</si>
  <si>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</si>
  <si>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</si>
  <si>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</si>
  <si>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车号</t>
    <phoneticPr fontId="1" type="noConversion"/>
  </si>
  <si>
    <t>Rodolfo Avila</t>
    <phoneticPr fontId="1" type="noConversion"/>
  </si>
  <si>
    <t>卢家骏</t>
    <phoneticPr fontId="1" type="noConversion"/>
  </si>
  <si>
    <t>朱戴维</t>
    <phoneticPr fontId="1" type="noConversion"/>
  </si>
  <si>
    <t>黄若涵</t>
    <phoneticPr fontId="1" type="noConversion"/>
  </si>
  <si>
    <t>Julio Acosta</t>
    <phoneticPr fontId="1" type="noConversion"/>
  </si>
  <si>
    <t>-</t>
    <phoneticPr fontId="1" type="noConversion"/>
  </si>
  <si>
    <t>-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</si>
  <si>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</si>
  <si>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t>第六名</t>
    <phoneticPr fontId="1" type="noConversion"/>
  </si>
  <si>
    <t>第七名</t>
    <phoneticPr fontId="1" type="noConversion"/>
  </si>
  <si>
    <t>阿特兹</t>
    <phoneticPr fontId="1" type="noConversion"/>
  </si>
  <si>
    <t>梁欣荣</t>
    <phoneticPr fontId="1" type="noConversion"/>
  </si>
  <si>
    <t>第二分站（珠海）车型表现力情况</t>
  </si>
  <si>
    <t>备注</t>
    <phoneticPr fontId="1" type="noConversion"/>
  </si>
  <si>
    <t>该车型未做出有效成绩，不参与评估</t>
    <phoneticPr fontId="1" type="noConversion"/>
  </si>
  <si>
    <t>备注</t>
    <phoneticPr fontId="1" type="noConversion"/>
  </si>
  <si>
    <t>第二分站（珠海）车型表现力计算方式</t>
    <phoneticPr fontId="1" type="noConversion"/>
  </si>
  <si>
    <t>第二分站（珠海）车型表现力情况</t>
    <phoneticPr fontId="1" type="noConversion"/>
  </si>
  <si>
    <t>第二分站（珠海）全场平均圈时计算</t>
    <phoneticPr fontId="1" type="noConversion"/>
  </si>
  <si>
    <r>
      <rPr>
        <sz val="11"/>
        <color theme="1"/>
        <rFont val="微软雅黑"/>
        <charset val="134"/>
      </rPr>
      <t>车手/车型</t>
    </r>
    <phoneticPr fontId="1" type="noConversion"/>
  </si>
  <si>
    <r>
      <rPr>
        <sz val="11"/>
        <color theme="1"/>
        <rFont val="微软雅黑"/>
        <charset val="134"/>
      </rPr>
      <t>张志强/K3</t>
    </r>
    <phoneticPr fontId="1" type="noConversion"/>
  </si>
  <si>
    <r>
      <rPr>
        <sz val="11"/>
        <color theme="1"/>
        <rFont val="微软雅黑"/>
        <charset val="134"/>
      </rPr>
      <t>叶弘历/K3</t>
    </r>
    <phoneticPr fontId="1" type="noConversion"/>
  </si>
  <si>
    <r>
      <rPr>
        <sz val="11"/>
        <color theme="1"/>
        <rFont val="微软雅黑"/>
        <charset val="134"/>
      </rPr>
      <t>詹家图/K3</t>
    </r>
    <phoneticPr fontId="1" type="noConversion"/>
  </si>
  <si>
    <r>
      <rPr>
        <sz val="11"/>
        <color theme="1"/>
        <rFont val="微软雅黑"/>
        <charset val="134"/>
      </rPr>
      <t>何伟权/思域</t>
    </r>
    <phoneticPr fontId="1" type="noConversion"/>
  </si>
  <si>
    <r>
      <rPr>
        <sz val="11"/>
        <color theme="1"/>
        <rFont val="微软雅黑"/>
        <charset val="134"/>
      </rPr>
      <t>谢欣哲/思域</t>
    </r>
    <phoneticPr fontId="1" type="noConversion"/>
  </si>
  <si>
    <r>
      <rPr>
        <sz val="11"/>
        <color theme="1"/>
        <rFont val="微软雅黑"/>
        <charset val="134"/>
      </rPr>
      <t>邹思锐/思域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</si>
  <si>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</si>
  <si>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陈旭/海马M6</t>
    </r>
    <phoneticPr fontId="1" type="noConversion"/>
  </si>
  <si>
    <r>
      <rPr>
        <sz val="11"/>
        <color theme="1"/>
        <rFont val="微软雅黑"/>
        <charset val="134"/>
      </rPr>
      <t>何子贤/海马M6</t>
    </r>
    <phoneticPr fontId="1" type="noConversion"/>
  </si>
  <si>
    <r>
      <rPr>
        <sz val="11"/>
        <color theme="1"/>
        <rFont val="微软雅黑"/>
        <charset val="134"/>
      </rPr>
      <t>谢森/海马M6</t>
    </r>
    <phoneticPr fontId="1" type="noConversion"/>
  </si>
  <si>
    <t>梁欣荣/阿特兹</t>
    <phoneticPr fontId="1" type="noConversion"/>
  </si>
  <si>
    <t>车手</t>
    <phoneticPr fontId="1" type="noConversion"/>
  </si>
  <si>
    <t>平衡手段</t>
    <phoneticPr fontId="1" type="noConversion"/>
  </si>
  <si>
    <t>平衡后圈时</t>
    <phoneticPr fontId="1" type="noConversion"/>
  </si>
  <si>
    <t>备注</t>
    <phoneticPr fontId="1" type="noConversion"/>
  </si>
  <si>
    <t>车手</t>
    <phoneticPr fontId="1" type="noConversion"/>
  </si>
  <si>
    <t>车号</t>
    <phoneticPr fontId="1" type="noConversion"/>
  </si>
  <si>
    <t>车手/车型</t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</si>
  <si>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</si>
  <si>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曹宏炜/全新福特福克斯</t>
    </r>
    <phoneticPr fontId="1" type="noConversion"/>
  </si>
  <si>
    <r>
      <t>Dan Wells/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</si>
  <si>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王睿/凌度</t>
    </r>
    <phoneticPr fontId="1" type="noConversion"/>
  </si>
  <si>
    <r>
      <rPr>
        <sz val="11"/>
        <color theme="1"/>
        <rFont val="微软雅黑"/>
        <charset val="134"/>
      </rPr>
      <t>江腾一/凌度</t>
    </r>
    <phoneticPr fontId="1" type="noConversion"/>
  </si>
  <si>
    <t>Rodolfo Avila/凌度</t>
    <phoneticPr fontId="1" type="noConversion"/>
  </si>
  <si>
    <t>卢家骏/凌度</t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</si>
  <si>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</si>
  <si>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t>朱戴维/绅宝CC</t>
    <phoneticPr fontId="1" type="noConversion"/>
  </si>
  <si>
    <r>
      <rPr>
        <sz val="11"/>
        <color theme="1"/>
        <rFont val="微软雅黑"/>
        <charset val="134"/>
      </rPr>
      <t>朱胡安/绅宝CC</t>
    </r>
    <phoneticPr fontId="1" type="noConversion"/>
  </si>
  <si>
    <t>黄若涵/绅宝CC</t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</si>
  <si>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</si>
  <si>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王日昇/新款爱丽舍</t>
    </r>
    <phoneticPr fontId="1" type="noConversion"/>
  </si>
  <si>
    <r>
      <rPr>
        <sz val="11"/>
        <color theme="1"/>
        <rFont val="微软雅黑"/>
        <charset val="134"/>
      </rPr>
      <t>许家泰/新款爱丽舍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</si>
  <si>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</si>
  <si>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张亚琦/奥迪A3</t>
    </r>
    <phoneticPr fontId="1" type="noConversion"/>
  </si>
  <si>
    <t>Julio Acosta/奥迪A3</t>
    <phoneticPr fontId="1" type="noConversion"/>
  </si>
  <si>
    <t>唐友喜/奔驰C260</t>
    <phoneticPr fontId="1" type="noConversion"/>
  </si>
  <si>
    <t>该车手第二回合未做出有效圈速，取其同队最快</t>
    <phoneticPr fontId="1" type="noConversion"/>
  </si>
  <si>
    <r>
      <rPr>
        <sz val="11"/>
        <rFont val="微软雅黑"/>
        <charset val="134"/>
      </rPr>
      <t>何晓乐/全新福特福克斯</t>
    </r>
    <phoneticPr fontId="1" type="noConversion"/>
  </si>
  <si>
    <r>
      <rPr>
        <sz val="11"/>
        <rFont val="微软雅黑"/>
        <charset val="134"/>
      </rPr>
      <t>甄卓伟/全新福特福克斯</t>
    </r>
    <phoneticPr fontId="1" type="noConversion"/>
  </si>
  <si>
    <t>何晓乐</t>
    <phoneticPr fontId="1" type="noConversion"/>
  </si>
  <si>
    <t>甄卓伟</t>
    <phoneticPr fontId="1" type="noConversion"/>
  </si>
  <si>
    <r>
      <rPr>
        <sz val="11"/>
        <rFont val="微软雅黑"/>
        <charset val="134"/>
      </rPr>
      <t>林立峰/K3</t>
    </r>
    <phoneticPr fontId="1" type="noConversion"/>
  </si>
  <si>
    <t>该车手两回合决赛未作出有效圈速，取其同队最快</t>
    <phoneticPr fontId="1" type="noConversion"/>
  </si>
  <si>
    <t>林立峰</t>
    <phoneticPr fontId="1" type="noConversion"/>
  </si>
  <si>
    <t>该车手未做出所有有效参考成绩，且无同队车手做出有效成绩，不参与评估</t>
    <phoneticPr fontId="1" type="noConversion"/>
  </si>
  <si>
    <t>≤106.4</t>
  </si>
  <si>
    <t>≤106.4</t>
    <phoneticPr fontId="1" type="noConversion"/>
  </si>
  <si>
    <t>≤106.0</t>
  </si>
  <si>
    <t>≤106.0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</si>
</sst>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_ "/>
    <numFmt numFmtId="177" formatCode="0.0_);[Red]\(0.0\)"/>
    <numFmt numFmtId="178" formatCode="#,##0.000_ "/>
    <numFmt numFmtId="179" formatCode="0.0_ "/>
    <numFmt numFmtId="180" formatCode="0.000_);[Red]\(0.000\)"/>
    <numFmt numFmtId="181" formatCode="0.0"/>
    <numFmt numFmtId="182" formatCode="0.00&quot;s&quot;"/>
    <numFmt numFmtId="183" formatCode="mm:ss.00"/>
    <numFmt numFmtId="184" formatCode="0.000"/>
    <numFmt numFmtId="185" formatCode="0.000000000_);[Red]\(0.000000000\)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9"/>
      <color indexed="81"/>
      <name val="宋体"/>
      <family val="2"/>
      <charset val="134"/>
    </font>
    <font>
      <b/>
      <sz val="9"/>
      <color indexed="81"/>
      <name val="宋体"/>
      <family val="2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Helvetica"/>
    </font>
    <font>
      <sz val="11"/>
      <color rgb="FFFF0000"/>
      <name val="Helvetica"/>
    </font>
    <font>
      <sz val="10"/>
      <color indexed="81"/>
      <name val="宋体"/>
      <family val="2"/>
      <charset val="134"/>
    </font>
    <font>
      <b/>
      <sz val="10"/>
      <color indexed="81"/>
      <name val="宋体"/>
      <family val="2"/>
      <charset val="134"/>
    </font>
    <font>
      <sz val="11"/>
      <name val="Helvetica"/>
    </font>
    <font>
      <sz val="11"/>
      <color rgb="FFFF0000"/>
      <name val="微软雅黑"/>
      <charset val="134"/>
    </font>
    <font>
      <sz val="11"/>
      <name val="微软雅黑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2" fontId="0" fillId="0" borderId="0" xfId="0" applyNumberFormat="1"/>
    <xf numFmtId="181" fontId="0" fillId="0" borderId="0" xfId="0" applyNumberFormat="1"/>
    <xf numFmtId="10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183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83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82" fontId="0" fillId="4" borderId="5" xfId="0" applyNumberFormat="1" applyFill="1" applyBorder="1" applyAlignment="1">
      <alignment horizontal="center"/>
    </xf>
    <xf numFmtId="183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83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83" fontId="0" fillId="3" borderId="14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NumberFormat="1"/>
    <xf numFmtId="184" fontId="0" fillId="0" borderId="0" xfId="0" applyNumberFormat="1"/>
    <xf numFmtId="2" fontId="0" fillId="2" borderId="0" xfId="0" applyNumberForma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vertical="center" wrapText="1" shrinkToFit="1"/>
    </xf>
    <xf numFmtId="176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9" fontId="8" fillId="2" borderId="0" xfId="0" applyNumberFormat="1" applyFont="1" applyFill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179" fontId="8" fillId="0" borderId="20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9" fillId="0" borderId="20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6" fontId="8" fillId="5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79" fontId="8" fillId="0" borderId="19" xfId="0" applyNumberFormat="1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81" fontId="8" fillId="0" borderId="22" xfId="0" applyNumberFormat="1" applyFont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9" fontId="8" fillId="0" borderId="29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0" fontId="8" fillId="0" borderId="29" xfId="0" applyNumberFormat="1" applyFont="1" applyFill="1" applyBorder="1" applyAlignment="1">
      <alignment horizontal="center" vertical="center"/>
    </xf>
    <xf numFmtId="0" fontId="8" fillId="0" borderId="29" xfId="0" applyFont="1" applyBorder="1"/>
    <xf numFmtId="0" fontId="8" fillId="2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79" fontId="8" fillId="2" borderId="22" xfId="0" applyNumberFormat="1" applyFont="1" applyFill="1" applyBorder="1" applyAlignment="1">
      <alignment horizontal="center" vertical="center"/>
    </xf>
    <xf numFmtId="180" fontId="8" fillId="0" borderId="22" xfId="0" applyNumberFormat="1" applyFont="1" applyBorder="1" applyAlignment="1">
      <alignment horizontal="center" vertical="center"/>
    </xf>
    <xf numFmtId="177" fontId="8" fillId="2" borderId="22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185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2" borderId="29" xfId="0" applyNumberFormat="1" applyFont="1" applyFill="1" applyBorder="1" applyAlignment="1">
      <alignment horizontal="center" vertical="center"/>
    </xf>
    <xf numFmtId="180" fontId="8" fillId="0" borderId="29" xfId="0" applyNumberFormat="1" applyFont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176" fontId="8" fillId="0" borderId="29" xfId="0" applyNumberFormat="1" applyFont="1" applyFill="1" applyBorder="1" applyAlignment="1">
      <alignment horizontal="center" vertical="center"/>
    </xf>
    <xf numFmtId="185" fontId="8" fillId="0" borderId="29" xfId="0" applyNumberFormat="1" applyFont="1" applyFill="1" applyBorder="1" applyAlignment="1">
      <alignment horizontal="center" vertical="center"/>
    </xf>
    <xf numFmtId="179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/>
    </xf>
    <xf numFmtId="181" fontId="12" fillId="0" borderId="22" xfId="0" applyNumberFormat="1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9" fontId="9" fillId="0" borderId="29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/>
    </xf>
    <xf numFmtId="179" fontId="12" fillId="0" borderId="29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179" fontId="12" fillId="2" borderId="2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179" fontId="9" fillId="2" borderId="2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8" fontId="8" fillId="0" borderId="22" xfId="0" applyNumberFormat="1" applyFont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179" fontId="9" fillId="2" borderId="29" xfId="0" applyNumberFormat="1" applyFont="1" applyFill="1" applyBorder="1" applyAlignment="1">
      <alignment horizontal="center" vertical="center"/>
    </xf>
    <xf numFmtId="179" fontId="12" fillId="2" borderId="29" xfId="0" applyNumberFormat="1" applyFont="1" applyFill="1" applyBorder="1" applyAlignment="1">
      <alignment horizontal="center" vertical="center"/>
    </xf>
    <xf numFmtId="178" fontId="9" fillId="0" borderId="29" xfId="0" applyNumberFormat="1" applyFont="1" applyFill="1" applyBorder="1" applyAlignment="1">
      <alignment horizontal="center" vertical="center"/>
    </xf>
    <xf numFmtId="180" fontId="9" fillId="0" borderId="29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81" fontId="12" fillId="2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</cellXfs>
  <cellStyles count="38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访问过的超链接" xfId="160" builtinId="9" hidden="1"/>
    <cellStyle name="访问过的超链接" xfId="162" builtinId="9" hidden="1"/>
    <cellStyle name="访问过的超链接" xfId="164" builtinId="9" hidden="1"/>
    <cellStyle name="访问过的超链接" xfId="166" builtinId="9" hidden="1"/>
    <cellStyle name="访问过的超链接" xfId="168" builtinId="9" hidden="1"/>
    <cellStyle name="访问过的超链接" xfId="170" builtinId="9" hidden="1"/>
    <cellStyle name="访问过的超链接" xfId="172" builtinId="9" hidden="1"/>
    <cellStyle name="访问过的超链接" xfId="174" builtinId="9" hidden="1"/>
    <cellStyle name="访问过的超链接" xfId="176" builtinId="9" hidden="1"/>
    <cellStyle name="访问过的超链接" xfId="178" builtinId="9" hidden="1"/>
    <cellStyle name="访问过的超链接" xfId="180" builtinId="9" hidden="1"/>
    <cellStyle name="访问过的超链接" xfId="182" builtinId="9" hidden="1"/>
    <cellStyle name="访问过的超链接" xfId="184" builtinId="9" hidden="1"/>
    <cellStyle name="访问过的超链接" xfId="186" builtinId="9" hidden="1"/>
    <cellStyle name="访问过的超链接" xfId="188" builtinId="9" hidden="1"/>
    <cellStyle name="访问过的超链接" xfId="190" builtinId="9" hidden="1"/>
    <cellStyle name="访问过的超链接" xfId="192" builtinId="9" hidden="1"/>
    <cellStyle name="访问过的超链接" xfId="194" builtinId="9" hidden="1"/>
    <cellStyle name="访问过的超链接" xfId="196" builtinId="9" hidden="1"/>
    <cellStyle name="访问过的超链接" xfId="198" builtinId="9" hidden="1"/>
    <cellStyle name="访问过的超链接" xfId="200" builtinId="9" hidden="1"/>
    <cellStyle name="访问过的超链接" xfId="202" builtinId="9" hidden="1"/>
    <cellStyle name="访问过的超链接" xfId="204" builtinId="9" hidden="1"/>
    <cellStyle name="访问过的超链接" xfId="206" builtinId="9" hidden="1"/>
    <cellStyle name="访问过的超链接" xfId="208" builtinId="9" hidden="1"/>
    <cellStyle name="访问过的超链接" xfId="210" builtinId="9" hidden="1"/>
    <cellStyle name="访问过的超链接" xfId="212" builtinId="9" hidden="1"/>
    <cellStyle name="访问过的超链接" xfId="214" builtinId="9" hidden="1"/>
    <cellStyle name="访问过的超链接" xfId="216" builtinId="9" hidden="1"/>
    <cellStyle name="访问过的超链接" xfId="218" builtinId="9" hidden="1"/>
    <cellStyle name="访问过的超链接" xfId="220" builtinId="9" hidden="1"/>
    <cellStyle name="访问过的超链接" xfId="222" builtinId="9" hidden="1"/>
    <cellStyle name="访问过的超链接" xfId="224" builtinId="9" hidden="1"/>
    <cellStyle name="访问过的超链接" xfId="226" builtinId="9" hidden="1"/>
    <cellStyle name="访问过的超链接" xfId="228" builtinId="9" hidden="1"/>
    <cellStyle name="访问过的超链接" xfId="230" builtinId="9" hidden="1"/>
    <cellStyle name="访问过的超链接" xfId="232" builtinId="9" hidden="1"/>
    <cellStyle name="访问过的超链接" xfId="234" builtinId="9" hidden="1"/>
    <cellStyle name="访问过的超链接" xfId="236" builtinId="9" hidden="1"/>
    <cellStyle name="访问过的超链接" xfId="238" builtinId="9" hidden="1"/>
    <cellStyle name="访问过的超链接" xfId="240" builtinId="9" hidden="1"/>
    <cellStyle name="访问过的超链接" xfId="242" builtinId="9" hidden="1"/>
    <cellStyle name="访问过的超链接" xfId="244" builtinId="9" hidden="1"/>
    <cellStyle name="访问过的超链接" xfId="246" builtinId="9" hidden="1"/>
    <cellStyle name="访问过的超链接" xfId="248" builtinId="9" hidden="1"/>
    <cellStyle name="访问过的超链接" xfId="250" builtinId="9" hidden="1"/>
    <cellStyle name="访问过的超链接" xfId="252" builtinId="9" hidden="1"/>
    <cellStyle name="访问过的超链接" xfId="254" builtinId="9" hidden="1"/>
    <cellStyle name="访问过的超链接" xfId="256" builtinId="9" hidden="1"/>
    <cellStyle name="访问过的超链接" xfId="258" builtinId="9" hidden="1"/>
    <cellStyle name="访问过的超链接" xfId="260" builtinId="9" hidden="1"/>
    <cellStyle name="访问过的超链接" xfId="262" builtinId="9" hidden="1"/>
    <cellStyle name="访问过的超链接" xfId="264" builtinId="9" hidden="1"/>
    <cellStyle name="访问过的超链接" xfId="266" builtinId="9" hidden="1"/>
    <cellStyle name="访问过的超链接" xfId="268" builtinId="9" hidden="1"/>
    <cellStyle name="访问过的超链接" xfId="270" builtinId="9" hidden="1"/>
    <cellStyle name="访问过的超链接" xfId="272" builtinId="9" hidden="1"/>
    <cellStyle name="访问过的超链接" xfId="274" builtinId="9" hidden="1"/>
    <cellStyle name="访问过的超链接" xfId="276" builtinId="9" hidden="1"/>
    <cellStyle name="访问过的超链接" xfId="278" builtinId="9" hidden="1"/>
    <cellStyle name="访问过的超链接" xfId="280" builtinId="9" hidden="1"/>
    <cellStyle name="访问过的超链接" xfId="282" builtinId="9" hidden="1"/>
    <cellStyle name="访问过的超链接" xfId="284" builtinId="9" hidden="1"/>
    <cellStyle name="访问过的超链接" xfId="286" builtinId="9" hidden="1"/>
    <cellStyle name="访问过的超链接" xfId="288" builtinId="9" hidden="1"/>
    <cellStyle name="访问过的超链接" xfId="290" builtinId="9" hidden="1"/>
    <cellStyle name="访问过的超链接" xfId="292" builtinId="9" hidden="1"/>
    <cellStyle name="访问过的超链接" xfId="294" builtinId="9" hidden="1"/>
    <cellStyle name="访问过的超链接" xfId="296" builtinId="9" hidden="1"/>
    <cellStyle name="访问过的超链接" xfId="298" builtinId="9" hidden="1"/>
    <cellStyle name="访问过的超链接" xfId="300" builtinId="9" hidden="1"/>
    <cellStyle name="访问过的超链接" xfId="302" builtinId="9" hidden="1"/>
    <cellStyle name="访问过的超链接" xfId="304" builtinId="9" hidden="1"/>
    <cellStyle name="访问过的超链接" xfId="306" builtinId="9" hidden="1"/>
    <cellStyle name="访问过的超链接" xfId="308" builtinId="9" hidden="1"/>
    <cellStyle name="访问过的超链接" xfId="310" builtinId="9" hidden="1"/>
    <cellStyle name="访问过的超链接" xfId="312" builtinId="9" hidden="1"/>
    <cellStyle name="访问过的超链接" xfId="314" builtinId="9" hidden="1"/>
    <cellStyle name="访问过的超链接" xfId="316" builtinId="9" hidden="1"/>
    <cellStyle name="访问过的超链接" xfId="318" builtinId="9" hidden="1"/>
    <cellStyle name="访问过的超链接" xfId="320" builtinId="9" hidden="1"/>
    <cellStyle name="访问过的超链接" xfId="322" builtinId="9" hidden="1"/>
    <cellStyle name="访问过的超链接" xfId="324" builtinId="9" hidden="1"/>
    <cellStyle name="访问过的超链接" xfId="326" builtinId="9" hidden="1"/>
    <cellStyle name="访问过的超链接" xfId="328" builtinId="9" hidden="1"/>
    <cellStyle name="访问过的超链接" xfId="330" builtinId="9" hidden="1"/>
    <cellStyle name="访问过的超链接" xfId="332" builtinId="9" hidden="1"/>
    <cellStyle name="访问过的超链接" xfId="334" builtinId="9" hidden="1"/>
    <cellStyle name="访问过的超链接" xfId="336" builtinId="9" hidden="1"/>
    <cellStyle name="访问过的超链接" xfId="338" builtinId="9" hidden="1"/>
    <cellStyle name="访问过的超链接" xfId="340" builtinId="9" hidden="1"/>
    <cellStyle name="访问过的超链接" xfId="342" builtinId="9" hidden="1"/>
    <cellStyle name="访问过的超链接" xfId="344" builtinId="9" hidden="1"/>
    <cellStyle name="访问过的超链接" xfId="346" builtinId="9" hidden="1"/>
    <cellStyle name="访问过的超链接" xfId="348" builtinId="9" hidden="1"/>
    <cellStyle name="访问过的超链接" xfId="350" builtinId="9" hidden="1"/>
    <cellStyle name="访问过的超链接" xfId="352" builtinId="9" hidden="1"/>
    <cellStyle name="访问过的超链接" xfId="354" builtinId="9" hidden="1"/>
    <cellStyle name="访问过的超链接" xfId="356" builtinId="9" hidden="1"/>
    <cellStyle name="访问过的超链接" xfId="358" builtinId="9" hidden="1"/>
    <cellStyle name="访问过的超链接" xfId="360" builtinId="9" hidden="1"/>
    <cellStyle name="访问过的超链接" xfId="362" builtinId="9" hidden="1"/>
    <cellStyle name="访问过的超链接" xfId="364" builtinId="9" hidden="1"/>
    <cellStyle name="访问过的超链接" xfId="366" builtinId="9" hidden="1"/>
    <cellStyle name="访问过的超链接" xfId="368" builtinId="9" hidden="1"/>
    <cellStyle name="访问过的超链接" xfId="370" builtinId="9" hidden="1"/>
    <cellStyle name="访问过的超链接" xfId="372" builtinId="9" hidden="1"/>
    <cellStyle name="访问过的超链接" xfId="374" builtinId="9" hidden="1"/>
    <cellStyle name="访问过的超链接" xfId="376" builtinId="9" hidden="1"/>
    <cellStyle name="访问过的超链接" xfId="378" builtinId="9" hidden="1"/>
    <cellStyle name="访问过的超链接" xfId="380" builtinId="9" hidden="1"/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0.258537110847783</c:v>
                </c:pt>
                <c:pt idx="2">
                  <c:v>0.538618980932881</c:v>
                </c:pt>
                <c:pt idx="3">
                  <c:v>0.818700851018008</c:v>
                </c:pt>
                <c:pt idx="4">
                  <c:v>1.10955510072175</c:v>
                </c:pt>
                <c:pt idx="5">
                  <c:v>1.378864591188204</c:v>
                </c:pt>
                <c:pt idx="6">
                  <c:v>1.648174081654645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0E49-4B5D-BA19-23387FA9B459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0.236992351610468</c:v>
                </c:pt>
                <c:pt idx="2">
                  <c:v>0.45243994398362</c:v>
                </c:pt>
                <c:pt idx="3">
                  <c:v>0.667887536356801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0E49-4B5D-BA19-23387FA9B459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0.592480879026169</c:v>
                </c:pt>
                <c:pt idx="2">
                  <c:v>1.249596035764313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0E49-4B5D-BA19-23387FA9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075784"/>
        <c:axId val="2104675240"/>
      </c:scatterChart>
      <c:valAx>
        <c:axId val="209207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04675240"/>
        <c:crosses val="autoZero"/>
        <c:crossBetween val="midCat"/>
      </c:valAx>
      <c:valAx>
        <c:axId val="210467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92075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0.283860502838593</c:v>
                </c:pt>
                <c:pt idx="2">
                  <c:v>0.506893755068944</c:v>
                </c:pt>
                <c:pt idx="3">
                  <c:v>0.760340632603402</c:v>
                </c:pt>
                <c:pt idx="4">
                  <c:v>1.003649635036496</c:v>
                </c:pt>
                <c:pt idx="5">
                  <c:v>1.287510137875088</c:v>
                </c:pt>
                <c:pt idx="6">
                  <c:v>1.51054339010544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42D-452F-B442-49DD4B6F07A2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0.172343876723431</c:v>
                </c:pt>
                <c:pt idx="2">
                  <c:v>0.33454987834547</c:v>
                </c:pt>
                <c:pt idx="3">
                  <c:v>0.486618004866159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42D-452F-B442-49DD4B6F07A2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0.577858880778592</c:v>
                </c:pt>
                <c:pt idx="2">
                  <c:v>1.257096512570996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42D-452F-B442-49DD4B6F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206184"/>
        <c:axId val="-2128805880"/>
      </c:scatterChart>
      <c:valAx>
        <c:axId val="-21292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128805880"/>
        <c:crosses val="autoZero"/>
        <c:crossBetween val="midCat"/>
      </c:valAx>
      <c:valAx>
        <c:axId val="-212880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129206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4"/>
  <sheetViews>
    <sheetView workbookViewId="0">
      <selection activeCell="F37" sqref="F37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bestFit="1" customWidth="1"/>
    <col min="7" max="8" width="8.83203125" style="1"/>
    <col min="9" max="9" width="16.6640625" style="1" bestFit="1" customWidth="1"/>
    <col min="10" max="10" width="17.33203125" style="1" bestFit="1" customWidth="1"/>
    <col min="11" max="11" width="10.33203125" customWidth="1"/>
    <col min="12" max="12" width="15.6640625" bestFit="1" customWidth="1"/>
    <col min="13" max="13" width="12" bestFit="1" customWidth="1"/>
    <col min="28" max="30" width="8.83203125" style="31"/>
  </cols>
  <sheetData>
    <row r="1" spans="2:30" ht="15" thickBot="1"/>
    <row r="2" spans="2:30" ht="15" thickBot="1">
      <c r="B2" s="163" t="s">
        <v>33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U2" t="s">
        <v>32</v>
      </c>
      <c r="V2" s="38">
        <v>1.1574074074074073E-5</v>
      </c>
    </row>
    <row r="3" spans="2:30">
      <c r="B3" s="37" t="s">
        <v>30</v>
      </c>
      <c r="C3" s="34" t="s">
        <v>29</v>
      </c>
      <c r="D3" s="34" t="s">
        <v>28</v>
      </c>
      <c r="E3" s="34" t="s">
        <v>27</v>
      </c>
      <c r="F3" s="34" t="s">
        <v>26</v>
      </c>
      <c r="G3" s="36" t="s">
        <v>25</v>
      </c>
      <c r="H3" s="36" t="s">
        <v>24</v>
      </c>
      <c r="I3" s="36" t="s">
        <v>23</v>
      </c>
      <c r="J3" s="36" t="s">
        <v>22</v>
      </c>
      <c r="K3" s="35" t="s">
        <v>21</v>
      </c>
      <c r="L3" s="35" t="s">
        <v>20</v>
      </c>
      <c r="M3" s="34" t="s">
        <v>19</v>
      </c>
      <c r="N3" s="33" t="s">
        <v>18</v>
      </c>
      <c r="Z3" t="s">
        <v>34</v>
      </c>
    </row>
    <row r="4" spans="2:30">
      <c r="B4" s="25">
        <v>1</v>
      </c>
      <c r="C4" s="24" t="s">
        <v>8</v>
      </c>
      <c r="D4" s="23">
        <v>60</v>
      </c>
      <c r="E4" s="23">
        <v>1180</v>
      </c>
      <c r="F4" s="23" t="s">
        <v>7</v>
      </c>
      <c r="G4" s="20">
        <v>227.7</v>
      </c>
      <c r="H4" s="20">
        <v>64.349999999999994</v>
      </c>
      <c r="I4" s="20">
        <v>64.349999999999994</v>
      </c>
      <c r="J4" s="20">
        <v>147.30000000000001</v>
      </c>
      <c r="K4" s="22">
        <v>1.0744212962962962E-3</v>
      </c>
      <c r="L4" s="21">
        <f>(K4/$V$2)/($K$4/$V$2)*100</f>
        <v>100</v>
      </c>
      <c r="M4" s="20">
        <f t="shared" ref="M4:M17" si="0">$L$4-L4</f>
        <v>0</v>
      </c>
      <c r="N4" s="19">
        <f t="shared" ref="N4:N17" si="1">M4/$L$4</f>
        <v>0</v>
      </c>
      <c r="P4">
        <v>1</v>
      </c>
      <c r="Q4" s="2">
        <f t="shared" ref="Q4:Q10" si="2">ABS(M4)</f>
        <v>0</v>
      </c>
      <c r="X4">
        <v>20</v>
      </c>
      <c r="Y4">
        <v>0.26</v>
      </c>
      <c r="Z4" s="39">
        <f>Y4/4</f>
        <v>6.5000000000000002E-2</v>
      </c>
      <c r="AA4">
        <f>Y4*10/20</f>
        <v>0.13</v>
      </c>
      <c r="AB4" s="31" t="s">
        <v>39</v>
      </c>
      <c r="AC4" s="32">
        <f>Y4*15/20</f>
        <v>0.19500000000000001</v>
      </c>
      <c r="AD4" s="31" t="s">
        <v>37</v>
      </c>
    </row>
    <row r="5" spans="2:30">
      <c r="B5" s="18">
        <v>2</v>
      </c>
      <c r="C5" s="17" t="s">
        <v>17</v>
      </c>
      <c r="D5" s="16">
        <v>60</v>
      </c>
      <c r="E5" s="16">
        <v>1200</v>
      </c>
      <c r="F5" s="16" t="s">
        <v>7</v>
      </c>
      <c r="G5" s="12">
        <v>227.2</v>
      </c>
      <c r="H5" s="12">
        <v>64.260000000000005</v>
      </c>
      <c r="I5" s="12">
        <v>64.260000000000005</v>
      </c>
      <c r="J5" s="12">
        <v>147</v>
      </c>
      <c r="K5" s="14">
        <v>1.077199074074074E-3</v>
      </c>
      <c r="L5" s="13">
        <f>(K5/$V$2)/($K$4/$V$2)*100</f>
        <v>100.25853711084778</v>
      </c>
      <c r="M5" s="12">
        <f t="shared" si="0"/>
        <v>-0.25853711084778297</v>
      </c>
      <c r="N5" s="11">
        <f t="shared" si="1"/>
        <v>-2.5853711084778295E-3</v>
      </c>
      <c r="P5">
        <v>2</v>
      </c>
      <c r="Q5" s="2">
        <f t="shared" si="2"/>
        <v>0.25853711084778297</v>
      </c>
      <c r="X5">
        <v>40</v>
      </c>
      <c r="Y5">
        <v>0.54</v>
      </c>
      <c r="Z5" s="39">
        <f>Y5/8</f>
        <v>6.7500000000000004E-2</v>
      </c>
      <c r="AA5" s="1">
        <f>Y5*25/40</f>
        <v>0.33750000000000002</v>
      </c>
      <c r="AB5" s="31" t="s">
        <v>38</v>
      </c>
      <c r="AC5" s="32">
        <f>Y5*30/40</f>
        <v>0.40500000000000008</v>
      </c>
      <c r="AD5" s="31" t="s">
        <v>40</v>
      </c>
    </row>
    <row r="6" spans="2:30">
      <c r="B6" s="18">
        <v>3</v>
      </c>
      <c r="C6" s="17" t="s">
        <v>16</v>
      </c>
      <c r="D6" s="16">
        <v>60</v>
      </c>
      <c r="E6" s="16">
        <v>1220</v>
      </c>
      <c r="F6" s="16" t="s">
        <v>7</v>
      </c>
      <c r="G6" s="12">
        <v>226.6</v>
      </c>
      <c r="H6" s="12">
        <v>64.19</v>
      </c>
      <c r="I6" s="12">
        <v>64.19</v>
      </c>
      <c r="J6" s="12">
        <v>146.6</v>
      </c>
      <c r="K6" s="14">
        <v>1.0802083333333332E-3</v>
      </c>
      <c r="L6" s="13">
        <f t="shared" ref="L6:L11" si="3">(K6/$V$2)/($K$4/$V$2)*100</f>
        <v>100.53861898093288</v>
      </c>
      <c r="M6" s="12">
        <f t="shared" si="0"/>
        <v>-0.53861898093288119</v>
      </c>
      <c r="N6" s="11">
        <f t="shared" si="1"/>
        <v>-5.3861898093288119E-3</v>
      </c>
      <c r="P6">
        <v>3</v>
      </c>
      <c r="Q6" s="2">
        <f t="shared" si="2"/>
        <v>0.53861898093288119</v>
      </c>
      <c r="X6">
        <v>60</v>
      </c>
      <c r="Y6">
        <v>0.82</v>
      </c>
      <c r="Z6" s="39">
        <f>Y6/12</f>
        <v>6.8333333333333329E-2</v>
      </c>
      <c r="AA6" s="1">
        <f>Y6*55/60</f>
        <v>0.75166666666666659</v>
      </c>
      <c r="AB6" s="31" t="s">
        <v>35</v>
      </c>
      <c r="AC6" s="32">
        <f>Y6*45/60</f>
        <v>0.61499999999999999</v>
      </c>
      <c r="AD6" s="31" t="s">
        <v>36</v>
      </c>
    </row>
    <row r="7" spans="2:30">
      <c r="B7" s="18">
        <v>4</v>
      </c>
      <c r="C7" s="17" t="s">
        <v>15</v>
      </c>
      <c r="D7" s="16">
        <v>60</v>
      </c>
      <c r="E7" s="16">
        <v>1240</v>
      </c>
      <c r="F7" s="16" t="s">
        <v>7</v>
      </c>
      <c r="G7" s="12">
        <v>226</v>
      </c>
      <c r="H7" s="12">
        <v>64.05</v>
      </c>
      <c r="I7" s="12">
        <v>64.05</v>
      </c>
      <c r="J7" s="12">
        <v>146.4</v>
      </c>
      <c r="K7" s="14">
        <v>1.0832175925925927E-3</v>
      </c>
      <c r="L7" s="13">
        <f t="shared" si="3"/>
        <v>100.81870085101801</v>
      </c>
      <c r="M7" s="12">
        <f t="shared" si="0"/>
        <v>-0.81870085101800782</v>
      </c>
      <c r="N7" s="11">
        <f t="shared" si="1"/>
        <v>-8.1870085101800778E-3</v>
      </c>
      <c r="P7">
        <v>4</v>
      </c>
      <c r="Q7" s="2">
        <f t="shared" si="2"/>
        <v>0.81870085101800782</v>
      </c>
      <c r="X7">
        <v>80</v>
      </c>
      <c r="Y7">
        <v>1.1100000000000001</v>
      </c>
      <c r="Z7" s="39">
        <f>Y7/16</f>
        <v>6.9375000000000006E-2</v>
      </c>
    </row>
    <row r="8" spans="2:30">
      <c r="B8" s="18">
        <v>5</v>
      </c>
      <c r="C8" s="17" t="s">
        <v>14</v>
      </c>
      <c r="D8" s="16">
        <v>60</v>
      </c>
      <c r="E8" s="16">
        <v>1260</v>
      </c>
      <c r="F8" s="16" t="s">
        <v>7</v>
      </c>
      <c r="G8" s="12">
        <v>225.5</v>
      </c>
      <c r="H8" s="12">
        <v>63.9</v>
      </c>
      <c r="I8" s="12">
        <v>63.9</v>
      </c>
      <c r="J8" s="12">
        <v>145.9</v>
      </c>
      <c r="K8" s="14">
        <v>1.0863425925925925E-3</v>
      </c>
      <c r="L8" s="13">
        <f t="shared" si="3"/>
        <v>101.10955510072175</v>
      </c>
      <c r="M8" s="12">
        <f t="shared" si="0"/>
        <v>-1.1095551007217495</v>
      </c>
      <c r="N8" s="11">
        <f t="shared" si="1"/>
        <v>-1.1095551007217494E-2</v>
      </c>
      <c r="P8">
        <v>5</v>
      </c>
      <c r="Q8" s="2">
        <f t="shared" si="2"/>
        <v>1.1095551007217495</v>
      </c>
      <c r="X8">
        <v>100</v>
      </c>
      <c r="Y8">
        <v>1.38</v>
      </c>
      <c r="Z8" s="39">
        <f>Y8/20</f>
        <v>6.8999999999999992E-2</v>
      </c>
    </row>
    <row r="9" spans="2:30">
      <c r="B9" s="18">
        <v>6</v>
      </c>
      <c r="C9" s="17" t="s">
        <v>13</v>
      </c>
      <c r="D9" s="16">
        <v>60</v>
      </c>
      <c r="E9" s="16">
        <v>1280</v>
      </c>
      <c r="F9" s="16" t="s">
        <v>7</v>
      </c>
      <c r="G9" s="12">
        <v>224.9</v>
      </c>
      <c r="H9" s="12">
        <v>63.8</v>
      </c>
      <c r="I9" s="12">
        <v>63.8</v>
      </c>
      <c r="J9" s="12">
        <v>145.6</v>
      </c>
      <c r="K9" s="14">
        <v>1.0892361111111111E-3</v>
      </c>
      <c r="L9" s="13">
        <f t="shared" si="3"/>
        <v>101.3788645911882</v>
      </c>
      <c r="M9" s="12">
        <f t="shared" si="0"/>
        <v>-1.3788645911882043</v>
      </c>
      <c r="N9" s="11">
        <f t="shared" si="1"/>
        <v>-1.3788645911882043E-2</v>
      </c>
      <c r="P9">
        <v>6</v>
      </c>
      <c r="Q9" s="2">
        <f t="shared" si="2"/>
        <v>1.3788645911882043</v>
      </c>
      <c r="X9">
        <v>120</v>
      </c>
      <c r="Y9">
        <v>1.65</v>
      </c>
      <c r="Z9" s="39">
        <f>Y9/24</f>
        <v>6.8749999999999992E-2</v>
      </c>
    </row>
    <row r="10" spans="2:30">
      <c r="B10" s="18">
        <v>7</v>
      </c>
      <c r="C10" s="17" t="s">
        <v>12</v>
      </c>
      <c r="D10" s="16">
        <v>60</v>
      </c>
      <c r="E10" s="16">
        <v>1300</v>
      </c>
      <c r="F10" s="16" t="s">
        <v>7</v>
      </c>
      <c r="G10" s="12">
        <v>224.3</v>
      </c>
      <c r="H10" s="12">
        <v>63.68</v>
      </c>
      <c r="I10" s="12">
        <v>63.68</v>
      </c>
      <c r="J10" s="12">
        <v>145.30000000000001</v>
      </c>
      <c r="K10" s="14">
        <v>1.0921296296296297E-3</v>
      </c>
      <c r="L10" s="13">
        <f t="shared" si="3"/>
        <v>101.64817408165464</v>
      </c>
      <c r="M10" s="12">
        <f t="shared" si="0"/>
        <v>-1.6481740816546449</v>
      </c>
      <c r="N10" s="11">
        <f t="shared" si="1"/>
        <v>-1.648174081654645E-2</v>
      </c>
      <c r="P10">
        <v>7</v>
      </c>
      <c r="Q10" s="2">
        <f t="shared" si="2"/>
        <v>1.6481740816546449</v>
      </c>
    </row>
    <row r="11" spans="2:30">
      <c r="B11" s="18">
        <v>8</v>
      </c>
      <c r="C11" s="17" t="s">
        <v>11</v>
      </c>
      <c r="D11" s="16">
        <v>50</v>
      </c>
      <c r="E11" s="16">
        <v>1180</v>
      </c>
      <c r="F11" s="16" t="s">
        <v>7</v>
      </c>
      <c r="G11" s="12">
        <v>227.8</v>
      </c>
      <c r="H11" s="12">
        <v>64.510000000000005</v>
      </c>
      <c r="I11" s="12">
        <v>64.510000000000005</v>
      </c>
      <c r="J11" s="12">
        <v>147.69999999999999</v>
      </c>
      <c r="K11" s="14">
        <v>1.0718749999999999E-3</v>
      </c>
      <c r="L11" s="13">
        <f t="shared" si="3"/>
        <v>99.763007648389532</v>
      </c>
      <c r="M11" s="12">
        <f t="shared" si="0"/>
        <v>0.23699235161046772</v>
      </c>
      <c r="N11" s="11">
        <f t="shared" si="1"/>
        <v>2.3699235161046771E-3</v>
      </c>
      <c r="P11">
        <v>1</v>
      </c>
      <c r="Q11" s="2">
        <f>-(M11)+$M$11</f>
        <v>0</v>
      </c>
    </row>
    <row r="12" spans="2:30">
      <c r="B12" s="25">
        <v>9</v>
      </c>
      <c r="C12" s="24" t="s">
        <v>8</v>
      </c>
      <c r="D12" s="23">
        <v>60</v>
      </c>
      <c r="E12" s="23">
        <v>1180</v>
      </c>
      <c r="F12" s="23" t="s">
        <v>7</v>
      </c>
      <c r="G12" s="20">
        <v>227.7</v>
      </c>
      <c r="H12" s="20">
        <v>64.349999999999994</v>
      </c>
      <c r="I12" s="20">
        <v>64.349999999999994</v>
      </c>
      <c r="J12" s="20">
        <v>147.30000000000001</v>
      </c>
      <c r="K12" s="22">
        <v>1.0744212962962962E-3</v>
      </c>
      <c r="L12" s="21">
        <f t="shared" ref="L12:L17" si="4">(K12/$V$2)/($K$4/$V$2)*100</f>
        <v>100</v>
      </c>
      <c r="M12" s="20">
        <f t="shared" si="0"/>
        <v>0</v>
      </c>
      <c r="N12" s="19">
        <f t="shared" si="1"/>
        <v>0</v>
      </c>
      <c r="P12">
        <v>2</v>
      </c>
      <c r="Q12" s="2">
        <f>-(M12)+$M$11</f>
        <v>0.23699235161046772</v>
      </c>
    </row>
    <row r="13" spans="2:30">
      <c r="B13" s="18">
        <v>10</v>
      </c>
      <c r="C13" s="17" t="s">
        <v>10</v>
      </c>
      <c r="D13" s="16">
        <v>70</v>
      </c>
      <c r="E13" s="16">
        <v>1180</v>
      </c>
      <c r="F13" s="16" t="s">
        <v>7</v>
      </c>
      <c r="G13" s="12">
        <v>227.6</v>
      </c>
      <c r="H13" s="12">
        <v>64.37</v>
      </c>
      <c r="I13" s="12">
        <v>64.37</v>
      </c>
      <c r="J13" s="12">
        <v>146.9</v>
      </c>
      <c r="K13" s="14">
        <v>1.076736111111111E-3</v>
      </c>
      <c r="L13" s="13">
        <f t="shared" si="4"/>
        <v>100.21544759237315</v>
      </c>
      <c r="M13" s="12">
        <f t="shared" si="0"/>
        <v>-0.21544759237315247</v>
      </c>
      <c r="N13" s="11">
        <f t="shared" si="1"/>
        <v>-2.1544759237315247E-3</v>
      </c>
      <c r="P13">
        <v>3</v>
      </c>
      <c r="Q13" s="2">
        <f>-(M13)+$M$11</f>
        <v>0.4524399439836202</v>
      </c>
    </row>
    <row r="14" spans="2:30">
      <c r="B14" s="18">
        <v>11</v>
      </c>
      <c r="C14" s="17" t="s">
        <v>9</v>
      </c>
      <c r="D14" s="16">
        <v>80</v>
      </c>
      <c r="E14" s="16">
        <v>1180</v>
      </c>
      <c r="F14" s="16" t="s">
        <v>7</v>
      </c>
      <c r="G14" s="12">
        <v>227.5</v>
      </c>
      <c r="H14" s="12">
        <v>64.2</v>
      </c>
      <c r="I14" s="12">
        <v>64.2</v>
      </c>
      <c r="J14" s="12">
        <v>146.80000000000001</v>
      </c>
      <c r="K14" s="14">
        <v>1.079050925925926E-3</v>
      </c>
      <c r="L14" s="13">
        <f t="shared" si="4"/>
        <v>100.43089518474633</v>
      </c>
      <c r="M14" s="12">
        <f t="shared" si="0"/>
        <v>-0.43089518474633337</v>
      </c>
      <c r="N14" s="11">
        <f t="shared" si="1"/>
        <v>-4.308951847463334E-3</v>
      </c>
      <c r="P14">
        <v>4</v>
      </c>
      <c r="Q14" s="2">
        <f>-(M14)+$M$11</f>
        <v>0.66788753635680109</v>
      </c>
    </row>
    <row r="15" spans="2:30">
      <c r="B15" s="25">
        <v>12</v>
      </c>
      <c r="C15" s="24" t="s">
        <v>8</v>
      </c>
      <c r="D15" s="23">
        <v>60</v>
      </c>
      <c r="E15" s="23">
        <v>1180</v>
      </c>
      <c r="F15" s="23" t="s">
        <v>7</v>
      </c>
      <c r="G15" s="20">
        <v>227.7</v>
      </c>
      <c r="H15" s="20">
        <v>64.349999999999994</v>
      </c>
      <c r="I15" s="20">
        <v>64.349999999999994</v>
      </c>
      <c r="J15" s="20">
        <v>147.19999999999999</v>
      </c>
      <c r="K15" s="22">
        <v>1.0744212962962962E-3</v>
      </c>
      <c r="L15" s="21">
        <f t="shared" si="4"/>
        <v>100</v>
      </c>
      <c r="M15" s="20">
        <f t="shared" si="0"/>
        <v>0</v>
      </c>
      <c r="N15" s="19">
        <f t="shared" si="1"/>
        <v>0</v>
      </c>
      <c r="P15">
        <v>1</v>
      </c>
      <c r="Q15" s="2">
        <f>ABS(M15)</f>
        <v>0</v>
      </c>
      <c r="X15">
        <v>0.1</v>
      </c>
      <c r="Y15" s="1">
        <v>0.59</v>
      </c>
    </row>
    <row r="16" spans="2:30">
      <c r="B16" s="18">
        <v>13</v>
      </c>
      <c r="C16" s="17" t="s">
        <v>6</v>
      </c>
      <c r="D16" s="16">
        <v>60</v>
      </c>
      <c r="E16" s="16">
        <v>1180</v>
      </c>
      <c r="F16" s="15" t="s">
        <v>5</v>
      </c>
      <c r="G16" s="12">
        <v>225.3</v>
      </c>
      <c r="H16" s="12">
        <v>64.38</v>
      </c>
      <c r="I16" s="12">
        <v>64.38</v>
      </c>
      <c r="J16" s="12">
        <v>147.19999999999999</v>
      </c>
      <c r="K16" s="14">
        <v>1.080787037037037E-3</v>
      </c>
      <c r="L16" s="13">
        <f t="shared" si="4"/>
        <v>100.59248087902617</v>
      </c>
      <c r="M16" s="12">
        <f t="shared" si="0"/>
        <v>-0.5924808790261693</v>
      </c>
      <c r="N16" s="11">
        <f t="shared" si="1"/>
        <v>-5.924808790261693E-3</v>
      </c>
      <c r="P16">
        <v>2</v>
      </c>
      <c r="Q16" s="2">
        <f>ABS(M16)</f>
        <v>0.5924808790261693</v>
      </c>
      <c r="X16">
        <v>0.15</v>
      </c>
      <c r="Y16" s="40">
        <f>(Y17+Y15)/2</f>
        <v>0.91999999999999993</v>
      </c>
    </row>
    <row r="17" spans="2:28" ht="15" thickBot="1">
      <c r="B17" s="10">
        <v>14</v>
      </c>
      <c r="C17" s="9" t="s">
        <v>4</v>
      </c>
      <c r="D17" s="8">
        <v>60</v>
      </c>
      <c r="E17" s="8">
        <v>1180</v>
      </c>
      <c r="F17" s="7" t="s">
        <v>3</v>
      </c>
      <c r="G17" s="4">
        <v>222.8</v>
      </c>
      <c r="H17" s="4">
        <v>64.36</v>
      </c>
      <c r="I17" s="4">
        <v>64.36</v>
      </c>
      <c r="J17" s="4">
        <v>147.19999999999999</v>
      </c>
      <c r="K17" s="6">
        <v>1.0878472222222223E-3</v>
      </c>
      <c r="L17" s="5">
        <f t="shared" si="4"/>
        <v>101.24959603576431</v>
      </c>
      <c r="M17" s="4">
        <f t="shared" si="0"/>
        <v>-1.2495960357643128</v>
      </c>
      <c r="N17" s="3">
        <f t="shared" si="1"/>
        <v>-1.2495960357643127E-2</v>
      </c>
      <c r="P17">
        <v>3</v>
      </c>
      <c r="Q17" s="2">
        <f>ABS(M17)</f>
        <v>1.2495960357643128</v>
      </c>
      <c r="X17">
        <v>0.2</v>
      </c>
      <c r="Y17" s="1">
        <v>1.25</v>
      </c>
    </row>
    <row r="18" spans="2:28" ht="15" thickBot="1">
      <c r="B18" s="31"/>
      <c r="C18" s="31"/>
      <c r="D18" s="31"/>
      <c r="E18" s="31"/>
      <c r="F18" s="31"/>
      <c r="G18" s="32"/>
      <c r="H18" s="32"/>
      <c r="I18" s="32"/>
      <c r="J18" s="32"/>
      <c r="K18" s="31"/>
      <c r="L18" s="31"/>
      <c r="M18" s="31"/>
      <c r="N18" s="31"/>
    </row>
    <row r="19" spans="2:28" ht="15" thickBot="1">
      <c r="B19" s="160" t="s">
        <v>31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2"/>
    </row>
    <row r="20" spans="2:28">
      <c r="B20" s="30" t="s">
        <v>30</v>
      </c>
      <c r="C20" s="27" t="s">
        <v>29</v>
      </c>
      <c r="D20" s="27" t="s">
        <v>28</v>
      </c>
      <c r="E20" s="27" t="s">
        <v>27</v>
      </c>
      <c r="F20" s="27" t="s">
        <v>26</v>
      </c>
      <c r="G20" s="29" t="s">
        <v>25</v>
      </c>
      <c r="H20" s="29" t="s">
        <v>24</v>
      </c>
      <c r="I20" s="29" t="s">
        <v>23</v>
      </c>
      <c r="J20" s="29" t="s">
        <v>22</v>
      </c>
      <c r="K20" s="28" t="s">
        <v>21</v>
      </c>
      <c r="L20" s="28" t="s">
        <v>20</v>
      </c>
      <c r="M20" s="27" t="s">
        <v>19</v>
      </c>
      <c r="N20" s="26" t="s">
        <v>18</v>
      </c>
    </row>
    <row r="21" spans="2:28">
      <c r="B21" s="25">
        <v>1</v>
      </c>
      <c r="C21" s="24" t="s">
        <v>8</v>
      </c>
      <c r="D21" s="23">
        <v>80</v>
      </c>
      <c r="E21" s="23">
        <v>1170</v>
      </c>
      <c r="F21" s="23" t="s">
        <v>7</v>
      </c>
      <c r="G21" s="20">
        <v>218.5</v>
      </c>
      <c r="H21" s="20">
        <v>61.04</v>
      </c>
      <c r="I21" s="20">
        <v>61.04</v>
      </c>
      <c r="J21" s="20">
        <v>136.4</v>
      </c>
      <c r="K21" s="22">
        <v>1.1416666666666667E-3</v>
      </c>
      <c r="L21" s="21">
        <f>(K21/$V$2)/($K$21/$V$2)*100</f>
        <v>100</v>
      </c>
      <c r="M21" s="20">
        <f t="shared" ref="M21:M34" si="5">$L$4-L21</f>
        <v>0</v>
      </c>
      <c r="N21" s="19">
        <f t="shared" ref="N21:N34" si="6">M21/$L$4</f>
        <v>0</v>
      </c>
      <c r="P21">
        <v>1</v>
      </c>
      <c r="Q21" s="2">
        <f t="shared" ref="Q21:Q27" si="7">ABS(M21)</f>
        <v>0</v>
      </c>
    </row>
    <row r="22" spans="2:28">
      <c r="B22" s="18">
        <v>2</v>
      </c>
      <c r="C22" s="17" t="s">
        <v>17</v>
      </c>
      <c r="D22" s="16">
        <v>80</v>
      </c>
      <c r="E22" s="16">
        <v>1190</v>
      </c>
      <c r="F22" s="16" t="s">
        <v>7</v>
      </c>
      <c r="G22" s="12">
        <v>217.9</v>
      </c>
      <c r="H22" s="12">
        <v>60.98</v>
      </c>
      <c r="I22" s="12">
        <v>60.98</v>
      </c>
      <c r="J22" s="12">
        <v>136.30000000000001</v>
      </c>
      <c r="K22" s="14">
        <v>1.1449074074074074E-3</v>
      </c>
      <c r="L22" s="13">
        <f>(K22/$V$2)/($K$21/$V$2)*100</f>
        <v>100.28386050283859</v>
      </c>
      <c r="M22" s="12">
        <f t="shared" si="5"/>
        <v>-0.28386050283859277</v>
      </c>
      <c r="N22" s="11">
        <f t="shared" si="6"/>
        <v>-2.8386050283859278E-3</v>
      </c>
      <c r="P22">
        <v>2</v>
      </c>
      <c r="Q22" s="2">
        <f t="shared" si="7"/>
        <v>0.28386050283859277</v>
      </c>
      <c r="X22">
        <v>20</v>
      </c>
      <c r="Y22">
        <v>0.28000000000000003</v>
      </c>
      <c r="Z22" s="39">
        <f>Y22/4</f>
        <v>7.0000000000000007E-2</v>
      </c>
    </row>
    <row r="23" spans="2:28">
      <c r="B23" s="18">
        <v>3</v>
      </c>
      <c r="C23" s="17" t="s">
        <v>16</v>
      </c>
      <c r="D23" s="16">
        <v>80</v>
      </c>
      <c r="E23" s="16">
        <v>1210</v>
      </c>
      <c r="F23" s="16" t="s">
        <v>7</v>
      </c>
      <c r="G23" s="12">
        <v>217.2</v>
      </c>
      <c r="H23" s="12">
        <v>60.81</v>
      </c>
      <c r="I23" s="12">
        <v>60.81</v>
      </c>
      <c r="J23" s="12">
        <v>136.1</v>
      </c>
      <c r="K23" s="14">
        <v>1.1474537037037037E-3</v>
      </c>
      <c r="L23" s="13">
        <f t="shared" ref="L23:L28" si="8">(K23/$V$2)/($K$21/$V$2)*100</f>
        <v>100.50689375506894</v>
      </c>
      <c r="M23" s="12">
        <f t="shared" si="5"/>
        <v>-0.50689375506894407</v>
      </c>
      <c r="N23" s="11">
        <f t="shared" si="6"/>
        <v>-5.068937550689441E-3</v>
      </c>
      <c r="P23">
        <v>3</v>
      </c>
      <c r="Q23" s="2">
        <f t="shared" si="7"/>
        <v>0.50689375506894407</v>
      </c>
      <c r="X23">
        <v>40</v>
      </c>
      <c r="Y23">
        <v>0.51</v>
      </c>
      <c r="Z23" s="39">
        <f>Y23/8</f>
        <v>6.3750000000000001E-2</v>
      </c>
      <c r="AA23" s="1">
        <f>Y23*30/40</f>
        <v>0.38250000000000001</v>
      </c>
      <c r="AB23" s="31" t="s">
        <v>40</v>
      </c>
    </row>
    <row r="24" spans="2:28">
      <c r="B24" s="18">
        <v>4</v>
      </c>
      <c r="C24" s="17" t="s">
        <v>15</v>
      </c>
      <c r="D24" s="16">
        <v>80</v>
      </c>
      <c r="E24" s="16">
        <v>1230</v>
      </c>
      <c r="F24" s="16" t="s">
        <v>7</v>
      </c>
      <c r="G24" s="12">
        <v>216.6</v>
      </c>
      <c r="H24" s="12">
        <v>60.72</v>
      </c>
      <c r="I24" s="12">
        <v>60.72</v>
      </c>
      <c r="J24" s="12">
        <v>135.80000000000001</v>
      </c>
      <c r="K24" s="14">
        <v>1.1503472222222221E-3</v>
      </c>
      <c r="L24" s="13">
        <f t="shared" si="8"/>
        <v>100.7603406326034</v>
      </c>
      <c r="M24" s="12">
        <f t="shared" si="5"/>
        <v>-0.7603406326034019</v>
      </c>
      <c r="N24" s="11">
        <f t="shared" si="6"/>
        <v>-7.6034063260340193E-3</v>
      </c>
      <c r="P24">
        <v>4</v>
      </c>
      <c r="Q24" s="2">
        <f t="shared" si="7"/>
        <v>0.7603406326034019</v>
      </c>
      <c r="X24">
        <v>60</v>
      </c>
      <c r="Y24">
        <v>0.76</v>
      </c>
      <c r="Z24" s="39">
        <f>Y24/12</f>
        <v>6.3333333333333339E-2</v>
      </c>
    </row>
    <row r="25" spans="2:28">
      <c r="B25" s="18">
        <v>5</v>
      </c>
      <c r="C25" s="17" t="s">
        <v>14</v>
      </c>
      <c r="D25" s="16">
        <v>80</v>
      </c>
      <c r="E25" s="16">
        <v>1250</v>
      </c>
      <c r="F25" s="16" t="s">
        <v>7</v>
      </c>
      <c r="G25" s="12">
        <v>216.1</v>
      </c>
      <c r="H25" s="12">
        <v>60.59</v>
      </c>
      <c r="I25" s="12">
        <v>60.59</v>
      </c>
      <c r="J25" s="12">
        <v>135.6</v>
      </c>
      <c r="K25" s="14">
        <v>1.1531250000000001E-3</v>
      </c>
      <c r="L25" s="13">
        <f t="shared" si="8"/>
        <v>101.0036496350365</v>
      </c>
      <c r="M25" s="12">
        <f t="shared" si="5"/>
        <v>-1.0036496350364956</v>
      </c>
      <c r="N25" s="11">
        <f t="shared" si="6"/>
        <v>-1.0036496350364956E-2</v>
      </c>
      <c r="P25">
        <v>5</v>
      </c>
      <c r="Q25" s="2">
        <f t="shared" si="7"/>
        <v>1.0036496350364956</v>
      </c>
      <c r="X25">
        <v>80</v>
      </c>
      <c r="Y25">
        <v>1</v>
      </c>
      <c r="Z25" s="39">
        <f>Y25/16</f>
        <v>6.25E-2</v>
      </c>
    </row>
    <row r="26" spans="2:28">
      <c r="B26" s="18">
        <v>6</v>
      </c>
      <c r="C26" s="17" t="s">
        <v>13</v>
      </c>
      <c r="D26" s="16">
        <v>80</v>
      </c>
      <c r="E26" s="16">
        <v>1270</v>
      </c>
      <c r="F26" s="16" t="s">
        <v>7</v>
      </c>
      <c r="G26" s="12">
        <v>215.7</v>
      </c>
      <c r="H26" s="12">
        <v>60.53</v>
      </c>
      <c r="I26" s="12">
        <v>60.53</v>
      </c>
      <c r="J26" s="12">
        <v>135.1</v>
      </c>
      <c r="K26" s="14">
        <v>1.1563657407407406E-3</v>
      </c>
      <c r="L26" s="13">
        <f t="shared" si="8"/>
        <v>101.28751013787509</v>
      </c>
      <c r="M26" s="12">
        <f t="shared" si="5"/>
        <v>-1.2875101378750884</v>
      </c>
      <c r="N26" s="11">
        <f t="shared" si="6"/>
        <v>-1.2875101378750885E-2</v>
      </c>
      <c r="P26">
        <v>6</v>
      </c>
      <c r="Q26" s="2">
        <f t="shared" si="7"/>
        <v>1.2875101378750884</v>
      </c>
      <c r="X26">
        <v>100</v>
      </c>
      <c r="Y26">
        <v>1.29</v>
      </c>
      <c r="Z26" s="39">
        <f>Y26/20</f>
        <v>6.4500000000000002E-2</v>
      </c>
    </row>
    <row r="27" spans="2:28">
      <c r="B27" s="18">
        <v>7</v>
      </c>
      <c r="C27" s="17" t="s">
        <v>12</v>
      </c>
      <c r="D27" s="16">
        <v>80</v>
      </c>
      <c r="E27" s="16">
        <v>1290</v>
      </c>
      <c r="F27" s="16" t="s">
        <v>7</v>
      </c>
      <c r="G27" s="12">
        <v>215</v>
      </c>
      <c r="H27" s="12">
        <v>63.44</v>
      </c>
      <c r="I27" s="12">
        <v>63.44</v>
      </c>
      <c r="J27" s="12">
        <v>134.80000000000001</v>
      </c>
      <c r="K27" s="14">
        <v>1.1589120370370371E-3</v>
      </c>
      <c r="L27" s="13">
        <f t="shared" si="8"/>
        <v>101.51054339010544</v>
      </c>
      <c r="M27" s="12">
        <f t="shared" si="5"/>
        <v>-1.5105433901054397</v>
      </c>
      <c r="N27" s="11">
        <f t="shared" si="6"/>
        <v>-1.5105433901054397E-2</v>
      </c>
      <c r="P27">
        <v>7</v>
      </c>
      <c r="Q27" s="2">
        <f t="shared" si="7"/>
        <v>1.5105433901054397</v>
      </c>
      <c r="X27">
        <v>120</v>
      </c>
      <c r="Y27">
        <v>1.51</v>
      </c>
      <c r="Z27" s="39">
        <f>Y27/24</f>
        <v>6.2916666666666662E-2</v>
      </c>
    </row>
    <row r="28" spans="2:28">
      <c r="B28" s="18">
        <v>9</v>
      </c>
      <c r="C28" s="17" t="s">
        <v>11</v>
      </c>
      <c r="D28" s="16">
        <v>70</v>
      </c>
      <c r="E28" s="16">
        <v>1170</v>
      </c>
      <c r="F28" s="16" t="s">
        <v>7</v>
      </c>
      <c r="G28" s="12">
        <v>218.7</v>
      </c>
      <c r="H28" s="12">
        <v>60.84</v>
      </c>
      <c r="I28" s="12">
        <v>60.84</v>
      </c>
      <c r="J28" s="12">
        <v>136.69999999999999</v>
      </c>
      <c r="K28" s="14">
        <v>1.139699074074074E-3</v>
      </c>
      <c r="L28" s="13">
        <f t="shared" si="8"/>
        <v>99.827656123276569</v>
      </c>
      <c r="M28" s="12">
        <f t="shared" si="5"/>
        <v>0.17234387672343132</v>
      </c>
      <c r="N28" s="11">
        <f t="shared" si="6"/>
        <v>1.7234387672343133E-3</v>
      </c>
      <c r="P28">
        <v>1</v>
      </c>
      <c r="Q28" s="2">
        <f>-(M28)+$M$28</f>
        <v>0</v>
      </c>
    </row>
    <row r="29" spans="2:28">
      <c r="B29" s="25">
        <v>8</v>
      </c>
      <c r="C29" s="24" t="s">
        <v>8</v>
      </c>
      <c r="D29" s="23">
        <v>80</v>
      </c>
      <c r="E29" s="23">
        <v>1170</v>
      </c>
      <c r="F29" s="23" t="s">
        <v>7</v>
      </c>
      <c r="G29" s="20">
        <v>218.5</v>
      </c>
      <c r="H29" s="20">
        <v>60.8</v>
      </c>
      <c r="I29" s="20">
        <v>60.8</v>
      </c>
      <c r="J29" s="20">
        <v>136.1</v>
      </c>
      <c r="K29" s="22">
        <v>1.1416666666666667E-3</v>
      </c>
      <c r="L29" s="21">
        <f t="shared" ref="L29:L34" si="9">(K29/$V$2)/($K$21/$V$2)*100</f>
        <v>100</v>
      </c>
      <c r="M29" s="20">
        <f t="shared" si="5"/>
        <v>0</v>
      </c>
      <c r="N29" s="19">
        <f t="shared" si="6"/>
        <v>0</v>
      </c>
      <c r="P29">
        <v>2</v>
      </c>
      <c r="Q29" s="2">
        <f>-(M29)+$M$28</f>
        <v>0.17234387672343132</v>
      </c>
    </row>
    <row r="30" spans="2:28">
      <c r="B30" s="18">
        <v>10</v>
      </c>
      <c r="C30" s="17" t="s">
        <v>10</v>
      </c>
      <c r="D30" s="16">
        <v>90</v>
      </c>
      <c r="E30" s="16">
        <v>1170</v>
      </c>
      <c r="F30" s="16" t="s">
        <v>7</v>
      </c>
      <c r="G30" s="12">
        <v>218.4</v>
      </c>
      <c r="H30" s="12">
        <v>60.75</v>
      </c>
      <c r="I30" s="12">
        <v>60.75</v>
      </c>
      <c r="J30" s="12">
        <v>135.9</v>
      </c>
      <c r="K30" s="14">
        <v>1.1435185185185183E-3</v>
      </c>
      <c r="L30" s="13">
        <f t="shared" si="9"/>
        <v>100.16220600162204</v>
      </c>
      <c r="M30" s="12">
        <f t="shared" si="5"/>
        <v>-0.1622060016220388</v>
      </c>
      <c r="N30" s="11">
        <f t="shared" si="6"/>
        <v>-1.6220600162203879E-3</v>
      </c>
      <c r="P30">
        <v>3</v>
      </c>
      <c r="Q30" s="2">
        <f>-(M30)+$M$28</f>
        <v>0.33454987834547012</v>
      </c>
    </row>
    <row r="31" spans="2:28">
      <c r="B31" s="18">
        <v>11</v>
      </c>
      <c r="C31" s="17" t="s">
        <v>9</v>
      </c>
      <c r="D31" s="16">
        <v>100</v>
      </c>
      <c r="E31" s="16">
        <v>1170</v>
      </c>
      <c r="F31" s="16" t="s">
        <v>7</v>
      </c>
      <c r="G31" s="12">
        <v>218.3</v>
      </c>
      <c r="H31" s="12">
        <v>60.7</v>
      </c>
      <c r="I31" s="12">
        <v>60.7</v>
      </c>
      <c r="J31" s="12">
        <v>135.9</v>
      </c>
      <c r="K31" s="14">
        <v>1.1452546296296295E-3</v>
      </c>
      <c r="L31" s="13">
        <f t="shared" si="9"/>
        <v>100.31427412814273</v>
      </c>
      <c r="M31" s="12">
        <f t="shared" si="5"/>
        <v>-0.3142741281427277</v>
      </c>
      <c r="N31" s="11">
        <f t="shared" si="6"/>
        <v>-3.142741281427277E-3</v>
      </c>
      <c r="P31">
        <v>4</v>
      </c>
      <c r="Q31" s="2">
        <f>-(M31)+$M$28</f>
        <v>0.48661800486615903</v>
      </c>
    </row>
    <row r="32" spans="2:28">
      <c r="B32" s="25">
        <v>12</v>
      </c>
      <c r="C32" s="24" t="s">
        <v>8</v>
      </c>
      <c r="D32" s="23">
        <v>80</v>
      </c>
      <c r="E32" s="23">
        <v>1170</v>
      </c>
      <c r="F32" s="23" t="s">
        <v>7</v>
      </c>
      <c r="G32" s="20">
        <v>218.5</v>
      </c>
      <c r="H32" s="20">
        <v>60.8</v>
      </c>
      <c r="I32" s="20">
        <v>60.8</v>
      </c>
      <c r="J32" s="20">
        <v>135.9</v>
      </c>
      <c r="K32" s="22">
        <v>1.1416666666666667E-3</v>
      </c>
      <c r="L32" s="21">
        <f t="shared" si="9"/>
        <v>100</v>
      </c>
      <c r="M32" s="20">
        <f t="shared" si="5"/>
        <v>0</v>
      </c>
      <c r="N32" s="19">
        <f t="shared" si="6"/>
        <v>0</v>
      </c>
      <c r="P32">
        <v>1</v>
      </c>
      <c r="Q32" s="2">
        <f>ABS(M32)</f>
        <v>0</v>
      </c>
      <c r="X32">
        <v>0.1</v>
      </c>
      <c r="Y32" s="1">
        <v>0.57999999999999996</v>
      </c>
    </row>
    <row r="33" spans="2:25">
      <c r="B33" s="18">
        <v>13</v>
      </c>
      <c r="C33" s="17" t="s">
        <v>6</v>
      </c>
      <c r="D33" s="16">
        <v>80</v>
      </c>
      <c r="E33" s="16">
        <v>1170</v>
      </c>
      <c r="F33" s="15" t="s">
        <v>5</v>
      </c>
      <c r="G33" s="12">
        <v>216.2</v>
      </c>
      <c r="H33" s="12">
        <v>60.85</v>
      </c>
      <c r="I33" s="12">
        <v>60.85</v>
      </c>
      <c r="J33" s="12">
        <v>135.9</v>
      </c>
      <c r="K33" s="14">
        <v>1.148263888888889E-3</v>
      </c>
      <c r="L33" s="13">
        <f t="shared" si="9"/>
        <v>100.57785888077859</v>
      </c>
      <c r="M33" s="12">
        <f t="shared" si="5"/>
        <v>-0.57785888077859227</v>
      </c>
      <c r="N33" s="11">
        <f t="shared" si="6"/>
        <v>-5.7785888077859227E-3</v>
      </c>
      <c r="P33">
        <v>2</v>
      </c>
      <c r="Q33" s="2">
        <f>ABS(M33)</f>
        <v>0.57785888077859227</v>
      </c>
      <c r="X33">
        <v>0.15</v>
      </c>
      <c r="Y33" s="40">
        <f>(Y34+Y32)/2</f>
        <v>0.91999999999999993</v>
      </c>
    </row>
    <row r="34" spans="2:25" ht="15" thickBot="1">
      <c r="B34" s="10">
        <v>14</v>
      </c>
      <c r="C34" s="9" t="s">
        <v>4</v>
      </c>
      <c r="D34" s="8">
        <v>80</v>
      </c>
      <c r="E34" s="8">
        <v>1170</v>
      </c>
      <c r="F34" s="7" t="s">
        <v>3</v>
      </c>
      <c r="G34" s="4">
        <v>213.1</v>
      </c>
      <c r="H34" s="4">
        <v>60.82</v>
      </c>
      <c r="I34" s="4">
        <v>60.82</v>
      </c>
      <c r="J34" s="4">
        <v>135.9</v>
      </c>
      <c r="K34" s="6">
        <v>1.1560185185185187E-3</v>
      </c>
      <c r="L34" s="5">
        <f t="shared" si="9"/>
        <v>101.257096512571</v>
      </c>
      <c r="M34" s="4">
        <f t="shared" si="5"/>
        <v>-1.2570965125709961</v>
      </c>
      <c r="N34" s="3">
        <f t="shared" si="6"/>
        <v>-1.2570965125709961E-2</v>
      </c>
      <c r="P34">
        <v>3</v>
      </c>
      <c r="Q34" s="2">
        <f>ABS(M34)</f>
        <v>1.2570965125709961</v>
      </c>
      <c r="X34">
        <v>0.2</v>
      </c>
      <c r="Y34" s="1">
        <v>1.26</v>
      </c>
    </row>
  </sheetData>
  <mergeCells count="2">
    <mergeCell ref="B19:N19"/>
    <mergeCell ref="B2:N2"/>
  </mergeCells>
  <phoneticPr fontId="1" type="noConversion"/>
  <pageMargins left="0.7" right="0.7" top="0.75" bottom="0.75" header="0.3" footer="0.3"/>
  <pageSetup paperSize="9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workbookViewId="0">
      <selection activeCell="L28" sqref="L28"/>
    </sheetView>
  </sheetViews>
  <sheetFormatPr baseColWidth="10" defaultColWidth="8.83203125" defaultRowHeight="12" x14ac:dyDescent="0"/>
  <cols>
    <col min="1" max="1" width="8.83203125" style="43"/>
    <col min="2" max="2" width="12.6640625" style="43" bestFit="1" customWidth="1"/>
    <col min="3" max="3" width="8.83203125" style="43"/>
    <col min="4" max="4" width="13.33203125" style="43" bestFit="1" customWidth="1"/>
    <col min="5" max="10" width="13" style="43" customWidth="1"/>
    <col min="11" max="11" width="8.83203125" style="43"/>
    <col min="12" max="13" width="13" style="43" bestFit="1" customWidth="1"/>
    <col min="14" max="14" width="13" style="43" hidden="1" customWidth="1"/>
    <col min="15" max="19" width="13" style="43" customWidth="1"/>
    <col min="20" max="20" width="13" style="43" bestFit="1" customWidth="1"/>
    <col min="21" max="21" width="13" style="43" customWidth="1"/>
    <col min="22" max="22" width="13" style="43" bestFit="1" customWidth="1"/>
    <col min="23" max="23" width="13" style="43" customWidth="1"/>
    <col min="24" max="24" width="17.1640625" style="43" customWidth="1"/>
    <col min="25" max="16384" width="8.83203125" style="43"/>
  </cols>
  <sheetData>
    <row r="1" spans="1:14" ht="16">
      <c r="A1" s="43" t="s">
        <v>43</v>
      </c>
      <c r="B1" s="43" t="s">
        <v>87</v>
      </c>
      <c r="C1" s="43" t="s">
        <v>44</v>
      </c>
      <c r="D1" s="43" t="s">
        <v>45</v>
      </c>
      <c r="E1" s="43" t="s">
        <v>41</v>
      </c>
      <c r="F1" s="43" t="s">
        <v>46</v>
      </c>
      <c r="G1" s="43" t="s">
        <v>47</v>
      </c>
      <c r="H1" s="43" t="s">
        <v>48</v>
      </c>
    </row>
    <row r="2" spans="1:14" ht="16">
      <c r="A2" s="43" t="s">
        <v>1</v>
      </c>
      <c r="B2" s="43">
        <v>1</v>
      </c>
      <c r="C2" s="43" t="s">
        <v>88</v>
      </c>
      <c r="D2" s="46">
        <f>AVERAGE(C15:C16)</f>
        <v>104.96863171176223</v>
      </c>
      <c r="E2" s="43">
        <v>30</v>
      </c>
      <c r="F2" s="46">
        <f>D2+0.38</f>
        <v>105.34863171176222</v>
      </c>
      <c r="G2" s="47">
        <f>C33</f>
        <v>105.62857142857145</v>
      </c>
      <c r="H2" s="47" t="s">
        <v>109</v>
      </c>
    </row>
    <row r="3" spans="1:14" ht="16">
      <c r="A3" s="43" t="s">
        <v>1</v>
      </c>
      <c r="B3" s="43">
        <v>2</v>
      </c>
      <c r="C3" s="43" t="s">
        <v>89</v>
      </c>
      <c r="D3" s="46">
        <f>AVERAGE(C15:C16)</f>
        <v>104.96863171176223</v>
      </c>
      <c r="E3" s="43">
        <v>30</v>
      </c>
      <c r="F3" s="46">
        <f>D3+0.38</f>
        <v>105.34863171176222</v>
      </c>
      <c r="G3" s="47">
        <f>C33</f>
        <v>105.62857142857145</v>
      </c>
      <c r="H3" s="47" t="s">
        <v>109</v>
      </c>
    </row>
    <row r="4" spans="1:14" ht="16">
      <c r="A4" s="43" t="s">
        <v>0</v>
      </c>
      <c r="B4" s="43">
        <v>3</v>
      </c>
      <c r="C4" s="43" t="s">
        <v>91</v>
      </c>
      <c r="D4" s="46">
        <f>AVERAGE(C15:C16)</f>
        <v>104.96863171176223</v>
      </c>
      <c r="E4" s="43">
        <v>30</v>
      </c>
      <c r="F4" s="46">
        <f>D4+0.38</f>
        <v>105.34863171176222</v>
      </c>
      <c r="G4" s="47">
        <f>C33</f>
        <v>105.62857142857145</v>
      </c>
      <c r="H4" s="47" t="s">
        <v>108</v>
      </c>
    </row>
    <row r="5" spans="1:14" ht="16">
      <c r="A5" s="43" t="s">
        <v>0</v>
      </c>
      <c r="B5" s="43">
        <v>4</v>
      </c>
      <c r="C5" s="43" t="s">
        <v>92</v>
      </c>
      <c r="D5" s="46">
        <f>AVERAGE(C15:C16)</f>
        <v>104.96863171176223</v>
      </c>
      <c r="E5" s="43">
        <v>30</v>
      </c>
      <c r="F5" s="46">
        <f>D5+0.38</f>
        <v>105.34863171176222</v>
      </c>
      <c r="G5" s="47">
        <f>C33</f>
        <v>105.62857142857145</v>
      </c>
      <c r="H5" s="47" t="s">
        <v>108</v>
      </c>
    </row>
    <row r="6" spans="1:14" ht="16">
      <c r="A6" s="43" t="s">
        <v>93</v>
      </c>
      <c r="B6" s="43">
        <v>5</v>
      </c>
      <c r="C6" s="43" t="s">
        <v>94</v>
      </c>
      <c r="D6" s="47">
        <f>AVERAGE(C19:C20)</f>
        <v>105.65698163465584</v>
      </c>
      <c r="E6" s="43">
        <v>0</v>
      </c>
      <c r="F6" s="56">
        <f>D6</f>
        <v>105.65698163465584</v>
      </c>
      <c r="G6" s="47">
        <f>C33</f>
        <v>105.62857142857145</v>
      </c>
      <c r="H6" s="47" t="s">
        <v>108</v>
      </c>
    </row>
    <row r="7" spans="1:14" ht="16">
      <c r="A7" s="43" t="s">
        <v>93</v>
      </c>
      <c r="B7" s="43">
        <v>6</v>
      </c>
      <c r="C7" s="43" t="s">
        <v>90</v>
      </c>
      <c r="D7" s="47">
        <f>AVERAGE(C19:C20)</f>
        <v>105.65698163465584</v>
      </c>
      <c r="E7" s="43">
        <v>0</v>
      </c>
      <c r="F7" s="56">
        <f t="shared" ref="F7:F11" si="0">D7</f>
        <v>105.65698163465584</v>
      </c>
      <c r="G7" s="47">
        <f>C33</f>
        <v>105.62857142857145</v>
      </c>
      <c r="H7" s="47" t="s">
        <v>108</v>
      </c>
    </row>
    <row r="8" spans="1:14" ht="16">
      <c r="A8" s="43" t="s">
        <v>93</v>
      </c>
      <c r="B8" s="43">
        <v>7</v>
      </c>
      <c r="C8" s="43" t="s">
        <v>95</v>
      </c>
      <c r="D8" s="47">
        <f>AVERAGE(C19:C20)</f>
        <v>105.65698163465584</v>
      </c>
      <c r="E8" s="43">
        <v>0</v>
      </c>
      <c r="F8" s="56">
        <f t="shared" si="0"/>
        <v>105.65698163465584</v>
      </c>
      <c r="G8" s="47">
        <f>C33</f>
        <v>105.62857142857145</v>
      </c>
      <c r="H8" s="47" t="s">
        <v>108</v>
      </c>
    </row>
    <row r="9" spans="1:14" ht="16">
      <c r="A9" s="43" t="s">
        <v>96</v>
      </c>
      <c r="B9" s="43">
        <v>8</v>
      </c>
      <c r="C9" s="43" t="s">
        <v>97</v>
      </c>
      <c r="D9" s="47">
        <f>AVERAGE(C21:C22)</f>
        <v>107.23424575914763</v>
      </c>
      <c r="E9" s="43">
        <v>0</v>
      </c>
      <c r="F9" s="56">
        <f t="shared" si="0"/>
        <v>107.23424575914763</v>
      </c>
      <c r="G9" s="47">
        <f>C33</f>
        <v>105.62857142857145</v>
      </c>
      <c r="H9" s="47" t="s">
        <v>108</v>
      </c>
    </row>
    <row r="10" spans="1:14" ht="16">
      <c r="A10" s="43" t="s">
        <v>96</v>
      </c>
      <c r="B10" s="43">
        <v>9</v>
      </c>
      <c r="C10" s="43" t="s">
        <v>100</v>
      </c>
      <c r="D10" s="47">
        <f>AVERAGE(C21:C22)</f>
        <v>107.23424575914763</v>
      </c>
      <c r="E10" s="43">
        <v>0</v>
      </c>
      <c r="F10" s="56">
        <f t="shared" si="0"/>
        <v>107.23424575914763</v>
      </c>
      <c r="G10" s="47">
        <f>C33</f>
        <v>105.62857142857145</v>
      </c>
      <c r="H10" s="47" t="s">
        <v>108</v>
      </c>
    </row>
    <row r="11" spans="1:14" ht="16">
      <c r="A11" s="43" t="s">
        <v>96</v>
      </c>
      <c r="B11" s="43">
        <v>10</v>
      </c>
      <c r="C11" s="43" t="s">
        <v>101</v>
      </c>
      <c r="D11" s="47">
        <f>AVERAGE(C21:C22)</f>
        <v>107.23424575914763</v>
      </c>
      <c r="E11" s="43">
        <v>0</v>
      </c>
      <c r="F11" s="56">
        <f t="shared" si="0"/>
        <v>107.23424575914763</v>
      </c>
      <c r="G11" s="47">
        <f>C33</f>
        <v>105.62857142857145</v>
      </c>
      <c r="H11" s="47" t="s">
        <v>108</v>
      </c>
    </row>
    <row r="13" spans="1:14" ht="16">
      <c r="C13" s="43" t="s">
        <v>62</v>
      </c>
      <c r="D13" s="62" t="s">
        <v>63</v>
      </c>
      <c r="E13" s="62" t="s">
        <v>64</v>
      </c>
      <c r="F13" s="62" t="s">
        <v>103</v>
      </c>
      <c r="G13" s="62" t="s">
        <v>64</v>
      </c>
      <c r="H13" s="62" t="s">
        <v>104</v>
      </c>
      <c r="I13" s="62" t="s">
        <v>64</v>
      </c>
      <c r="J13" s="62" t="s">
        <v>98</v>
      </c>
      <c r="K13" s="62" t="s">
        <v>64</v>
      </c>
      <c r="L13" s="62" t="s">
        <v>99</v>
      </c>
      <c r="M13" s="62" t="s">
        <v>64</v>
      </c>
    </row>
    <row r="14" spans="1:14" ht="17" thickBot="1">
      <c r="A14" s="43">
        <v>1</v>
      </c>
      <c r="B14" s="53" t="s">
        <v>88</v>
      </c>
      <c r="C14" s="47">
        <f>E14*0.5+G14*0.125+I14*0.125+K14*0.125+M14*0.125</f>
        <v>105.18049908874248</v>
      </c>
      <c r="D14" s="62">
        <v>76.14</v>
      </c>
      <c r="E14" s="63">
        <f t="shared" ref="E14:E23" si="1">D14*N14</f>
        <v>106.7433057619515</v>
      </c>
      <c r="F14" s="64">
        <v>75.724999999999994</v>
      </c>
      <c r="G14" s="63">
        <f>F14*N14</f>
        <v>106.16150287396607</v>
      </c>
      <c r="H14" s="64">
        <v>75.837999999999994</v>
      </c>
      <c r="I14" s="63">
        <f>H14*N14</f>
        <v>106.31992149165849</v>
      </c>
      <c r="J14" s="51">
        <v>72.028000000000006</v>
      </c>
      <c r="K14" s="63">
        <f t="shared" ref="K14:K23" si="2">J14*N14</f>
        <v>100.97855039955139</v>
      </c>
      <c r="L14" s="65">
        <v>72.051000000000002</v>
      </c>
      <c r="M14" s="63">
        <f t="shared" ref="M14:M23" si="3">L14*N14</f>
        <v>101.0107948969578</v>
      </c>
      <c r="N14" s="43">
        <f>H27</f>
        <v>1.4019346698443853</v>
      </c>
    </row>
    <row r="15" spans="1:14" ht="17" thickTop="1">
      <c r="A15" s="43">
        <v>2</v>
      </c>
      <c r="B15" s="53" t="s">
        <v>89</v>
      </c>
      <c r="C15" s="59">
        <f t="shared" ref="C15:C23" si="4">E15*0.5+G15*0.125+I15*0.125+K15*0.125+M15*0.125</f>
        <v>104.93007850834151</v>
      </c>
      <c r="D15" s="62">
        <v>75.643000000000001</v>
      </c>
      <c r="E15" s="63">
        <f t="shared" si="1"/>
        <v>106.04654423103884</v>
      </c>
      <c r="F15" s="64">
        <v>76.031000000000006</v>
      </c>
      <c r="G15" s="63">
        <f t="shared" ref="G15:G23" si="5">F15*N15</f>
        <v>106.59049488293847</v>
      </c>
      <c r="H15" s="64">
        <v>76.33</v>
      </c>
      <c r="I15" s="63">
        <f t="shared" ref="I15:I23" si="6">H15*N15</f>
        <v>107.00967334922193</v>
      </c>
      <c r="J15" s="51">
        <v>71.855999999999995</v>
      </c>
      <c r="K15" s="63">
        <f t="shared" si="2"/>
        <v>100.73741763633814</v>
      </c>
      <c r="L15" s="65">
        <v>71.983999999999995</v>
      </c>
      <c r="M15" s="63">
        <f t="shared" si="3"/>
        <v>100.91686527407822</v>
      </c>
      <c r="N15" s="43">
        <f>H27</f>
        <v>1.4019346698443853</v>
      </c>
    </row>
    <row r="16" spans="1:14" ht="17" thickBot="1">
      <c r="A16" s="43">
        <v>3</v>
      </c>
      <c r="B16" s="53" t="s">
        <v>105</v>
      </c>
      <c r="C16" s="60">
        <f t="shared" si="4"/>
        <v>105.00718491518295</v>
      </c>
      <c r="D16" s="62">
        <v>75.864999999999995</v>
      </c>
      <c r="E16" s="63">
        <f t="shared" si="1"/>
        <v>106.35777372774429</v>
      </c>
      <c r="F16" s="64">
        <v>75.832999999999998</v>
      </c>
      <c r="G16" s="63">
        <f t="shared" si="5"/>
        <v>106.31291181830927</v>
      </c>
      <c r="H16" s="64">
        <v>75.864999999999995</v>
      </c>
      <c r="I16" s="63">
        <f t="shared" si="6"/>
        <v>106.35777372774429</v>
      </c>
      <c r="J16" s="51">
        <v>71.972999999999999</v>
      </c>
      <c r="K16" s="63">
        <f t="shared" si="2"/>
        <v>100.90144399270994</v>
      </c>
      <c r="L16" s="65">
        <v>72.081999999999994</v>
      </c>
      <c r="M16" s="63">
        <f t="shared" si="3"/>
        <v>101.05425487172297</v>
      </c>
      <c r="N16" s="43">
        <f>H27</f>
        <v>1.4019346698443853</v>
      </c>
    </row>
    <row r="17" spans="1:21" ht="17" thickTop="1">
      <c r="A17" s="43">
        <v>4</v>
      </c>
      <c r="B17" s="53" t="s">
        <v>92</v>
      </c>
      <c r="C17" s="47">
        <f t="shared" si="4"/>
        <v>106.65305621758029</v>
      </c>
      <c r="D17" s="62">
        <v>77.031000000000006</v>
      </c>
      <c r="E17" s="63">
        <f t="shared" si="1"/>
        <v>107.99242955278285</v>
      </c>
      <c r="F17" s="64">
        <v>76.372</v>
      </c>
      <c r="G17" s="63">
        <f t="shared" si="5"/>
        <v>107.06855460535539</v>
      </c>
      <c r="H17" s="64">
        <v>76.474999999999994</v>
      </c>
      <c r="I17" s="63">
        <f t="shared" si="6"/>
        <v>107.21295387634936</v>
      </c>
      <c r="J17" s="51">
        <v>73.766999999999996</v>
      </c>
      <c r="K17" s="63">
        <f t="shared" si="2"/>
        <v>103.41651479041076</v>
      </c>
      <c r="L17" s="65">
        <v>73.867000000000004</v>
      </c>
      <c r="M17" s="63">
        <f t="shared" si="3"/>
        <v>103.55670825739521</v>
      </c>
      <c r="N17" s="43">
        <f>H27</f>
        <v>1.4019346698443853</v>
      </c>
    </row>
    <row r="18" spans="1:21" ht="17" thickBot="1">
      <c r="A18" s="43">
        <v>5</v>
      </c>
      <c r="B18" s="43" t="s">
        <v>94</v>
      </c>
      <c r="C18" s="47">
        <f t="shared" si="4"/>
        <v>106.28750175241835</v>
      </c>
      <c r="D18" s="62">
        <v>77.061999999999998</v>
      </c>
      <c r="E18" s="63">
        <f t="shared" si="1"/>
        <v>108.03588952754802</v>
      </c>
      <c r="F18" s="64">
        <v>76.573999999999998</v>
      </c>
      <c r="G18" s="63">
        <f t="shared" si="5"/>
        <v>107.35174540866396</v>
      </c>
      <c r="H18" s="64">
        <v>77.08</v>
      </c>
      <c r="I18" s="63">
        <f t="shared" si="6"/>
        <v>108.06112435160522</v>
      </c>
      <c r="J18" s="51">
        <v>72.290999999999997</v>
      </c>
      <c r="K18" s="63">
        <f t="shared" si="2"/>
        <v>101.34725921772045</v>
      </c>
      <c r="L18" s="65">
        <v>72.325999999999993</v>
      </c>
      <c r="M18" s="63">
        <f t="shared" si="3"/>
        <v>101.39632693116501</v>
      </c>
      <c r="N18" s="43">
        <f>H27</f>
        <v>1.4019346698443853</v>
      </c>
    </row>
    <row r="19" spans="1:21" ht="17" thickTop="1">
      <c r="A19" s="43">
        <v>6</v>
      </c>
      <c r="B19" s="43" t="s">
        <v>90</v>
      </c>
      <c r="C19" s="59">
        <f t="shared" si="4"/>
        <v>105.27039814944625</v>
      </c>
      <c r="D19" s="62">
        <v>76.37</v>
      </c>
      <c r="E19" s="63">
        <f t="shared" si="1"/>
        <v>107.06575073601572</v>
      </c>
      <c r="F19" s="64">
        <v>76.016000000000005</v>
      </c>
      <c r="G19" s="63">
        <f t="shared" si="5"/>
        <v>106.56946586289079</v>
      </c>
      <c r="H19" s="64">
        <v>76.132000000000005</v>
      </c>
      <c r="I19" s="63">
        <f t="shared" si="6"/>
        <v>106.73209028459274</v>
      </c>
      <c r="J19" s="51">
        <v>71.33</v>
      </c>
      <c r="K19" s="63">
        <f t="shared" si="2"/>
        <v>100</v>
      </c>
      <c r="L19" s="65">
        <v>71.757000000000005</v>
      </c>
      <c r="M19" s="63">
        <f t="shared" si="3"/>
        <v>100.59862610402357</v>
      </c>
      <c r="N19" s="43">
        <f>H27</f>
        <v>1.4019346698443853</v>
      </c>
    </row>
    <row r="20" spans="1:21" ht="17" thickBot="1">
      <c r="A20" s="43">
        <v>7</v>
      </c>
      <c r="B20" s="43" t="s">
        <v>95</v>
      </c>
      <c r="C20" s="60">
        <f t="shared" si="4"/>
        <v>106.04356511986542</v>
      </c>
      <c r="D20" s="62">
        <v>77.007000000000005</v>
      </c>
      <c r="E20" s="63">
        <f t="shared" si="1"/>
        <v>107.95878312070658</v>
      </c>
      <c r="F20" s="64">
        <v>76.298000000000002</v>
      </c>
      <c r="G20" s="63">
        <f t="shared" si="5"/>
        <v>106.96481143978691</v>
      </c>
      <c r="H20" s="64">
        <v>76.484999999999999</v>
      </c>
      <c r="I20" s="63">
        <f t="shared" si="6"/>
        <v>107.22697322304781</v>
      </c>
      <c r="J20" s="51">
        <v>72.102000000000004</v>
      </c>
      <c r="K20" s="63">
        <f t="shared" si="2"/>
        <v>101.08229356511987</v>
      </c>
      <c r="L20" s="65">
        <v>72.213999999999999</v>
      </c>
      <c r="M20" s="63">
        <f t="shared" si="3"/>
        <v>101.23931024814244</v>
      </c>
      <c r="N20" s="43">
        <f>H27</f>
        <v>1.4019346698443853</v>
      </c>
    </row>
    <row r="21" spans="1:21" ht="17" thickTop="1">
      <c r="A21" s="43">
        <v>8</v>
      </c>
      <c r="B21" s="53" t="s">
        <v>97</v>
      </c>
      <c r="C21" s="59">
        <f t="shared" si="4"/>
        <v>106.69967054535257</v>
      </c>
      <c r="D21" s="62">
        <v>77.063000000000002</v>
      </c>
      <c r="E21" s="63">
        <f t="shared" si="1"/>
        <v>108.03729146221787</v>
      </c>
      <c r="F21" s="64">
        <v>76.623000000000005</v>
      </c>
      <c r="G21" s="63">
        <f t="shared" si="5"/>
        <v>107.42044020748634</v>
      </c>
      <c r="H21" s="64">
        <v>77.572000000000003</v>
      </c>
      <c r="I21" s="63">
        <f t="shared" si="6"/>
        <v>108.75087620916867</v>
      </c>
      <c r="J21" s="51">
        <v>73.007000000000005</v>
      </c>
      <c r="K21" s="63">
        <f t="shared" si="2"/>
        <v>102.35104444132905</v>
      </c>
      <c r="L21" s="65">
        <v>73.417000000000002</v>
      </c>
      <c r="M21" s="63">
        <f t="shared" si="3"/>
        <v>102.92583765596524</v>
      </c>
      <c r="N21" s="43">
        <f>H27</f>
        <v>1.4019346698443853</v>
      </c>
    </row>
    <row r="22" spans="1:21" ht="17" thickBot="1">
      <c r="A22" s="43">
        <v>9</v>
      </c>
      <c r="B22" s="53" t="s">
        <v>100</v>
      </c>
      <c r="C22" s="60">
        <f t="shared" si="4"/>
        <v>107.76882097294268</v>
      </c>
      <c r="D22" s="62">
        <v>78.073999999999998</v>
      </c>
      <c r="E22" s="63">
        <f t="shared" si="1"/>
        <v>109.45464741343054</v>
      </c>
      <c r="F22" s="64">
        <v>77.393000000000001</v>
      </c>
      <c r="G22" s="63">
        <f t="shared" si="5"/>
        <v>108.49992990326652</v>
      </c>
      <c r="H22" s="64">
        <v>78.114000000000004</v>
      </c>
      <c r="I22" s="63">
        <f t="shared" si="6"/>
        <v>109.51072480022432</v>
      </c>
      <c r="J22" s="51">
        <v>73.549000000000007</v>
      </c>
      <c r="K22" s="63">
        <f t="shared" si="2"/>
        <v>103.11089303238471</v>
      </c>
      <c r="L22" s="65">
        <v>73.62</v>
      </c>
      <c r="M22" s="63">
        <f t="shared" si="3"/>
        <v>103.21043039394365</v>
      </c>
      <c r="N22" s="43">
        <f>H27</f>
        <v>1.4019346698443853</v>
      </c>
    </row>
    <row r="23" spans="1:21" ht="17" thickTop="1">
      <c r="A23" s="43">
        <v>10</v>
      </c>
      <c r="B23" s="53" t="s">
        <v>101</v>
      </c>
      <c r="C23" s="47">
        <f t="shared" si="4"/>
        <v>123.71390018225152</v>
      </c>
      <c r="D23" s="62">
        <v>80.816000000000003</v>
      </c>
      <c r="E23" s="63">
        <f t="shared" si="1"/>
        <v>113.29875227814385</v>
      </c>
      <c r="F23" s="64">
        <v>117.617</v>
      </c>
      <c r="G23" s="63">
        <f t="shared" si="5"/>
        <v>164.89135006308706</v>
      </c>
      <c r="H23" s="64">
        <v>117.617</v>
      </c>
      <c r="I23" s="63">
        <f t="shared" si="6"/>
        <v>164.89135006308706</v>
      </c>
      <c r="J23" s="51">
        <v>73.683999999999997</v>
      </c>
      <c r="K23" s="63">
        <f t="shared" si="2"/>
        <v>103.30015421281368</v>
      </c>
      <c r="L23" s="65">
        <v>73.778999999999996</v>
      </c>
      <c r="M23" s="63">
        <f t="shared" si="3"/>
        <v>103.43333800644889</v>
      </c>
      <c r="N23" s="43">
        <f>H27</f>
        <v>1.4019346698443853</v>
      </c>
    </row>
    <row r="24" spans="1:21">
      <c r="F24" s="49"/>
      <c r="G24" s="49"/>
      <c r="H24" s="49"/>
      <c r="I24" s="49"/>
      <c r="J24" s="49"/>
      <c r="K24" s="49"/>
    </row>
    <row r="25" spans="1:21">
      <c r="F25" s="49"/>
      <c r="G25" s="49"/>
      <c r="H25" s="49"/>
      <c r="I25" s="49"/>
      <c r="J25" s="49"/>
      <c r="K25" s="49"/>
    </row>
    <row r="26" spans="1:21" ht="16">
      <c r="A26" s="43" t="s">
        <v>77</v>
      </c>
      <c r="B26" s="43" t="s">
        <v>89</v>
      </c>
      <c r="C26" s="47">
        <v>104.9</v>
      </c>
      <c r="F26" s="166" t="s">
        <v>49</v>
      </c>
      <c r="G26" s="166"/>
      <c r="H26" s="43" t="s">
        <v>50</v>
      </c>
      <c r="I26" s="49"/>
      <c r="J26" s="49"/>
      <c r="K26" s="49"/>
    </row>
    <row r="27" spans="1:21" ht="16">
      <c r="A27" s="43" t="s">
        <v>78</v>
      </c>
      <c r="B27" s="41" t="s">
        <v>106</v>
      </c>
      <c r="C27" s="47">
        <v>105</v>
      </c>
      <c r="E27" s="43" t="s">
        <v>90</v>
      </c>
      <c r="F27" s="43">
        <v>100</v>
      </c>
      <c r="G27" s="52">
        <v>71.33</v>
      </c>
      <c r="H27" s="43">
        <f>F27/G27</f>
        <v>1.4019346698443853</v>
      </c>
      <c r="I27" s="49"/>
      <c r="J27" s="49"/>
      <c r="K27" s="49"/>
    </row>
    <row r="28" spans="1:21" ht="16">
      <c r="A28" s="43" t="s">
        <v>79</v>
      </c>
      <c r="B28" s="43" t="s">
        <v>88</v>
      </c>
      <c r="C28" s="47">
        <v>105.2</v>
      </c>
      <c r="F28" s="49"/>
      <c r="G28" s="49"/>
      <c r="H28" s="49"/>
      <c r="I28" s="49"/>
      <c r="J28" s="49"/>
      <c r="K28" s="49"/>
    </row>
    <row r="29" spans="1:21" ht="16">
      <c r="A29" s="43" t="s">
        <v>80</v>
      </c>
      <c r="B29" s="43" t="s">
        <v>90</v>
      </c>
      <c r="C29" s="47">
        <v>105.3</v>
      </c>
      <c r="F29" s="49"/>
      <c r="G29" s="49"/>
      <c r="H29" s="49"/>
      <c r="I29" s="49"/>
      <c r="J29" s="49"/>
      <c r="K29" s="49"/>
      <c r="P29" s="49"/>
      <c r="Q29" s="49"/>
      <c r="R29" s="49"/>
      <c r="S29" s="49"/>
      <c r="T29" s="49"/>
      <c r="U29" s="49"/>
    </row>
    <row r="30" spans="1:21" ht="16">
      <c r="A30" s="43" t="s">
        <v>81</v>
      </c>
      <c r="B30" s="43" t="s">
        <v>95</v>
      </c>
      <c r="C30" s="47">
        <v>106</v>
      </c>
      <c r="F30" s="49"/>
      <c r="G30" s="49"/>
      <c r="H30" s="49"/>
      <c r="I30" s="49"/>
      <c r="J30" s="49"/>
      <c r="K30" s="49"/>
      <c r="P30" s="49"/>
      <c r="Q30" s="49"/>
      <c r="R30" s="49"/>
      <c r="S30" s="49"/>
      <c r="T30" s="49"/>
      <c r="U30" s="49"/>
    </row>
    <row r="31" spans="1:21" ht="16">
      <c r="A31" s="43" t="s">
        <v>82</v>
      </c>
      <c r="B31" s="43" t="s">
        <v>94</v>
      </c>
      <c r="C31" s="47">
        <v>106.3</v>
      </c>
      <c r="F31" s="49"/>
      <c r="G31" s="49"/>
      <c r="H31" s="49"/>
      <c r="I31" s="49"/>
      <c r="J31" s="49"/>
      <c r="K31" s="49"/>
      <c r="P31" s="49"/>
      <c r="Q31" s="49"/>
      <c r="R31" s="49"/>
      <c r="S31" s="49"/>
      <c r="T31" s="49"/>
      <c r="U31" s="49"/>
    </row>
    <row r="32" spans="1:21" ht="16">
      <c r="A32" s="43" t="s">
        <v>83</v>
      </c>
      <c r="B32" s="41" t="s">
        <v>107</v>
      </c>
      <c r="C32" s="47">
        <v>106.7</v>
      </c>
      <c r="F32" s="49"/>
      <c r="G32" s="49"/>
      <c r="H32" s="49"/>
      <c r="I32" s="49"/>
      <c r="J32" s="49"/>
      <c r="K32" s="49"/>
      <c r="P32" s="49"/>
      <c r="Q32" s="49"/>
      <c r="R32" s="49"/>
      <c r="S32" s="49"/>
      <c r="T32" s="49"/>
      <c r="U32" s="49"/>
    </row>
    <row r="33" spans="2:21" ht="16">
      <c r="B33" s="54" t="s">
        <v>102</v>
      </c>
      <c r="C33" s="55">
        <f>AVERAGE(C26:C32)</f>
        <v>105.62857142857145</v>
      </c>
      <c r="F33" s="49"/>
      <c r="G33" s="49"/>
      <c r="H33" s="49"/>
      <c r="I33" s="49"/>
      <c r="J33" s="49"/>
      <c r="K33" s="49"/>
      <c r="P33" s="49"/>
      <c r="Q33" s="49"/>
      <c r="R33" s="49"/>
      <c r="S33" s="49"/>
      <c r="T33" s="49"/>
      <c r="U33" s="49"/>
    </row>
    <row r="34" spans="2:21">
      <c r="P34" s="49"/>
      <c r="Q34" s="49"/>
      <c r="R34" s="49"/>
      <c r="S34" s="49"/>
      <c r="T34" s="49"/>
      <c r="U34" s="49"/>
    </row>
    <row r="35" spans="2:21">
      <c r="P35" s="49"/>
      <c r="Q35" s="49"/>
      <c r="R35" s="49"/>
      <c r="S35" s="49"/>
      <c r="T35" s="49"/>
      <c r="U35" s="49"/>
    </row>
    <row r="36" spans="2:21">
      <c r="P36" s="49"/>
      <c r="Q36" s="49"/>
      <c r="R36" s="49"/>
      <c r="S36" s="49"/>
      <c r="T36" s="49"/>
      <c r="U36" s="49"/>
    </row>
    <row r="37" spans="2:21">
      <c r="P37" s="49"/>
      <c r="Q37" s="49"/>
      <c r="R37" s="49"/>
      <c r="S37" s="49"/>
      <c r="T37" s="49"/>
      <c r="U37" s="49"/>
    </row>
    <row r="38" spans="2:21">
      <c r="P38" s="49"/>
      <c r="Q38" s="49"/>
      <c r="R38" s="49"/>
      <c r="S38" s="49"/>
      <c r="T38" s="49"/>
      <c r="U38" s="49"/>
    </row>
    <row r="39" spans="2:21">
      <c r="P39" s="49"/>
      <c r="Q39" s="49"/>
      <c r="R39" s="49"/>
      <c r="S39" s="49"/>
      <c r="T39" s="49"/>
      <c r="U39" s="49"/>
    </row>
    <row r="40" spans="2:21">
      <c r="P40" s="49"/>
      <c r="Q40" s="49"/>
      <c r="R40" s="49"/>
      <c r="S40" s="49"/>
      <c r="T40" s="49"/>
      <c r="U40" s="49"/>
    </row>
    <row r="41" spans="2:21">
      <c r="P41" s="49"/>
      <c r="Q41" s="49"/>
      <c r="R41" s="49"/>
      <c r="S41" s="49"/>
      <c r="T41" s="49"/>
      <c r="U41" s="49"/>
    </row>
    <row r="42" spans="2:21">
      <c r="P42" s="49"/>
      <c r="Q42" s="49"/>
      <c r="R42" s="49"/>
      <c r="S42" s="49"/>
      <c r="T42" s="49"/>
      <c r="U42" s="49"/>
    </row>
    <row r="43" spans="2:21">
      <c r="P43" s="49"/>
      <c r="Q43" s="49"/>
      <c r="R43" s="49"/>
      <c r="S43" s="49"/>
      <c r="T43" s="49"/>
      <c r="U43" s="49"/>
    </row>
    <row r="44" spans="2:21">
      <c r="P44" s="49"/>
      <c r="Q44" s="49"/>
      <c r="R44" s="49"/>
      <c r="S44" s="49"/>
      <c r="T44" s="49"/>
      <c r="U44" s="49"/>
    </row>
    <row r="45" spans="2:21">
      <c r="P45" s="49"/>
      <c r="Q45" s="49"/>
      <c r="R45" s="49"/>
      <c r="S45" s="49"/>
      <c r="T45" s="49"/>
      <c r="U45" s="49"/>
    </row>
    <row r="46" spans="2:21">
      <c r="P46" s="49"/>
      <c r="Q46" s="49"/>
      <c r="R46" s="49"/>
      <c r="S46" s="49"/>
      <c r="T46" s="49"/>
      <c r="U46" s="49"/>
    </row>
    <row r="47" spans="2:21">
      <c r="P47" s="49"/>
      <c r="Q47" s="49"/>
      <c r="R47" s="49"/>
      <c r="S47" s="49"/>
      <c r="T47" s="49"/>
      <c r="U47" s="49"/>
    </row>
    <row r="48" spans="2:21">
      <c r="P48" s="49"/>
      <c r="Q48" s="49"/>
      <c r="R48" s="49"/>
      <c r="S48" s="49"/>
      <c r="T48" s="49"/>
      <c r="U48" s="49"/>
    </row>
    <row r="49" spans="16:21">
      <c r="P49" s="49"/>
      <c r="Q49" s="49"/>
      <c r="R49" s="49"/>
      <c r="S49" s="49"/>
      <c r="T49" s="49"/>
      <c r="U49" s="49"/>
    </row>
    <row r="50" spans="16:21">
      <c r="P50" s="49"/>
      <c r="Q50" s="49"/>
      <c r="R50" s="49"/>
      <c r="S50" s="49"/>
      <c r="T50" s="49"/>
      <c r="U50" s="49"/>
    </row>
    <row r="51" spans="16:21">
      <c r="P51" s="49"/>
      <c r="Q51" s="49"/>
      <c r="R51" s="49"/>
      <c r="S51" s="49"/>
      <c r="T51" s="49"/>
      <c r="U51" s="49"/>
    </row>
    <row r="52" spans="16:21">
      <c r="P52" s="49"/>
      <c r="Q52" s="49"/>
      <c r="R52" s="49"/>
      <c r="S52" s="49"/>
      <c r="T52" s="49"/>
      <c r="U52" s="49"/>
    </row>
    <row r="53" spans="16:21">
      <c r="P53" s="49"/>
      <c r="Q53" s="49"/>
      <c r="R53" s="49"/>
      <c r="S53" s="49"/>
      <c r="T53" s="49"/>
      <c r="U53" s="49"/>
    </row>
    <row r="54" spans="16:21">
      <c r="P54" s="49"/>
      <c r="Q54" s="49"/>
      <c r="R54" s="49"/>
      <c r="S54" s="49"/>
      <c r="T54" s="49"/>
      <c r="U54" s="49"/>
    </row>
    <row r="55" spans="16:21">
      <c r="P55" s="49"/>
      <c r="Q55" s="49"/>
      <c r="R55" s="49"/>
      <c r="S55" s="49"/>
      <c r="T55" s="49"/>
      <c r="U55" s="49"/>
    </row>
    <row r="56" spans="16:21">
      <c r="P56" s="49"/>
      <c r="Q56" s="49"/>
      <c r="R56" s="49"/>
      <c r="S56" s="49"/>
      <c r="T56" s="49"/>
      <c r="U56" s="49"/>
    </row>
    <row r="57" spans="16:21">
      <c r="P57" s="49"/>
      <c r="Q57" s="49"/>
      <c r="R57" s="49"/>
      <c r="S57" s="49"/>
      <c r="T57" s="49"/>
      <c r="U57" s="49"/>
    </row>
    <row r="58" spans="16:21">
      <c r="P58" s="49"/>
      <c r="Q58" s="49"/>
      <c r="R58" s="49"/>
      <c r="S58" s="49"/>
      <c r="T58" s="49"/>
      <c r="U58" s="49"/>
    </row>
    <row r="59" spans="16:21">
      <c r="P59" s="49"/>
      <c r="Q59" s="49"/>
      <c r="R59" s="49"/>
      <c r="S59" s="49"/>
      <c r="T59" s="49"/>
      <c r="U59" s="49"/>
    </row>
    <row r="60" spans="16:21">
      <c r="P60" s="49"/>
      <c r="Q60" s="49"/>
      <c r="R60" s="49"/>
      <c r="S60" s="49"/>
      <c r="T60" s="49"/>
      <c r="U60" s="49"/>
    </row>
    <row r="61" spans="16:21">
      <c r="P61" s="49"/>
      <c r="Q61" s="49"/>
      <c r="R61" s="49"/>
      <c r="S61" s="49"/>
      <c r="T61" s="49"/>
      <c r="U61" s="49"/>
    </row>
    <row r="62" spans="16:21">
      <c r="P62" s="49"/>
      <c r="Q62" s="49"/>
      <c r="R62" s="49"/>
      <c r="S62" s="49"/>
      <c r="T62" s="49"/>
      <c r="U62" s="49"/>
    </row>
    <row r="63" spans="16:21">
      <c r="P63" s="49"/>
      <c r="Q63" s="49"/>
      <c r="R63" s="49"/>
      <c r="S63" s="49"/>
      <c r="T63" s="49"/>
      <c r="U63" s="49"/>
    </row>
    <row r="64" spans="16:21">
      <c r="P64" s="49"/>
      <c r="Q64" s="49"/>
      <c r="R64" s="49"/>
      <c r="S64" s="49"/>
      <c r="T64" s="49"/>
      <c r="U64" s="49"/>
    </row>
    <row r="65" spans="16:21">
      <c r="P65" s="49"/>
      <c r="Q65" s="49"/>
      <c r="R65" s="49"/>
      <c r="S65" s="49"/>
      <c r="T65" s="49"/>
      <c r="U65" s="49"/>
    </row>
    <row r="66" spans="16:21">
      <c r="P66" s="49"/>
      <c r="Q66" s="49"/>
      <c r="R66" s="49"/>
      <c r="S66" s="49"/>
      <c r="T66" s="49"/>
      <c r="U66" s="49"/>
    </row>
    <row r="67" spans="16:21">
      <c r="P67" s="49"/>
      <c r="Q67" s="49"/>
      <c r="R67" s="49"/>
      <c r="S67" s="49"/>
      <c r="T67" s="49"/>
      <c r="U67" s="49"/>
    </row>
    <row r="68" spans="16:21">
      <c r="P68" s="49"/>
      <c r="Q68" s="49"/>
      <c r="R68" s="49"/>
      <c r="S68" s="49"/>
      <c r="T68" s="49"/>
      <c r="U68" s="49"/>
    </row>
    <row r="69" spans="16:21">
      <c r="P69" s="49"/>
      <c r="Q69" s="49"/>
      <c r="R69" s="49"/>
      <c r="S69" s="49"/>
      <c r="T69" s="49"/>
      <c r="U69" s="49"/>
    </row>
    <row r="70" spans="16:21">
      <c r="P70" s="49"/>
      <c r="Q70" s="49"/>
      <c r="R70" s="49"/>
      <c r="S70" s="49"/>
      <c r="T70" s="49"/>
      <c r="U70" s="49"/>
    </row>
    <row r="71" spans="16:21">
      <c r="P71" s="49"/>
      <c r="Q71" s="49"/>
      <c r="R71" s="49"/>
      <c r="S71" s="49"/>
      <c r="T71" s="49"/>
      <c r="U71" s="49"/>
    </row>
    <row r="72" spans="16:21">
      <c r="P72" s="49"/>
      <c r="Q72" s="49"/>
      <c r="R72" s="49"/>
      <c r="S72" s="49"/>
      <c r="T72" s="49"/>
      <c r="U72" s="49"/>
    </row>
    <row r="73" spans="16:21">
      <c r="P73" s="49"/>
      <c r="Q73" s="49"/>
      <c r="R73" s="49"/>
      <c r="S73" s="49"/>
      <c r="T73" s="49"/>
      <c r="U73" s="49"/>
    </row>
    <row r="74" spans="16:21">
      <c r="P74" s="49"/>
      <c r="Q74" s="49"/>
      <c r="R74" s="49"/>
      <c r="S74" s="49"/>
      <c r="T74" s="49"/>
      <c r="U74" s="49"/>
    </row>
    <row r="75" spans="16:21">
      <c r="P75" s="49"/>
      <c r="Q75" s="49"/>
      <c r="R75" s="49"/>
      <c r="S75" s="49"/>
      <c r="T75" s="49"/>
      <c r="U75" s="49"/>
    </row>
    <row r="76" spans="16:21">
      <c r="P76" s="49"/>
      <c r="Q76" s="49"/>
      <c r="R76" s="49"/>
      <c r="S76" s="49"/>
      <c r="T76" s="49"/>
      <c r="U76" s="49"/>
    </row>
    <row r="77" spans="16:21">
      <c r="P77" s="49"/>
      <c r="Q77" s="49"/>
      <c r="R77" s="49"/>
      <c r="S77" s="49"/>
      <c r="T77" s="49"/>
      <c r="U77" s="49"/>
    </row>
    <row r="78" spans="16:21">
      <c r="P78" s="49"/>
      <c r="Q78" s="49"/>
      <c r="R78" s="49"/>
      <c r="S78" s="49"/>
      <c r="T78" s="49"/>
      <c r="U78" s="49"/>
    </row>
    <row r="79" spans="16:21">
      <c r="P79" s="49"/>
      <c r="Q79" s="49"/>
      <c r="R79" s="49"/>
      <c r="S79" s="49"/>
      <c r="T79" s="49"/>
      <c r="U79" s="49"/>
    </row>
    <row r="80" spans="16:21">
      <c r="P80" s="49"/>
      <c r="Q80" s="49"/>
      <c r="R80" s="49"/>
      <c r="S80" s="49"/>
      <c r="T80" s="49"/>
      <c r="U80" s="49"/>
    </row>
    <row r="81" spans="16:21">
      <c r="P81" s="49"/>
      <c r="Q81" s="49"/>
      <c r="R81" s="49"/>
      <c r="S81" s="49"/>
      <c r="T81" s="49"/>
      <c r="U81" s="49"/>
    </row>
    <row r="82" spans="16:21">
      <c r="P82" s="49"/>
      <c r="Q82" s="49"/>
      <c r="R82" s="49"/>
      <c r="S82" s="49"/>
      <c r="T82" s="49"/>
      <c r="U82" s="49"/>
    </row>
    <row r="83" spans="16:21">
      <c r="P83" s="49"/>
      <c r="Q83" s="49"/>
      <c r="R83" s="49"/>
      <c r="S83" s="49"/>
      <c r="T83" s="49"/>
      <c r="U83" s="49"/>
    </row>
    <row r="84" spans="16:21">
      <c r="P84" s="49"/>
      <c r="Q84" s="49"/>
      <c r="R84" s="49"/>
      <c r="S84" s="49"/>
      <c r="T84" s="49"/>
      <c r="U84" s="49"/>
    </row>
    <row r="85" spans="16:21">
      <c r="P85" s="49"/>
      <c r="Q85" s="49"/>
      <c r="R85" s="49"/>
      <c r="S85" s="49"/>
      <c r="T85" s="49"/>
      <c r="U85" s="49"/>
    </row>
    <row r="86" spans="16:21">
      <c r="P86" s="49"/>
      <c r="Q86" s="49"/>
      <c r="R86" s="49"/>
      <c r="S86" s="49"/>
      <c r="T86" s="49"/>
      <c r="U86" s="49"/>
    </row>
    <row r="87" spans="16:21">
      <c r="P87" s="49"/>
      <c r="Q87" s="49"/>
      <c r="R87" s="49"/>
      <c r="S87" s="49"/>
      <c r="T87" s="49"/>
      <c r="U87" s="49"/>
    </row>
    <row r="88" spans="16:21">
      <c r="P88" s="49"/>
      <c r="Q88" s="49"/>
      <c r="R88" s="49"/>
      <c r="S88" s="49"/>
      <c r="T88" s="49"/>
      <c r="U88" s="49"/>
    </row>
    <row r="89" spans="16:21">
      <c r="P89" s="49"/>
      <c r="Q89" s="49"/>
      <c r="R89" s="49"/>
      <c r="S89" s="49"/>
      <c r="T89" s="49"/>
      <c r="U89" s="49"/>
    </row>
    <row r="90" spans="16:21">
      <c r="P90" s="49"/>
      <c r="Q90" s="49"/>
      <c r="R90" s="49"/>
      <c r="S90" s="49"/>
      <c r="T90" s="49"/>
      <c r="U90" s="49"/>
    </row>
    <row r="91" spans="16:21">
      <c r="P91" s="49"/>
      <c r="Q91" s="49"/>
      <c r="R91" s="49"/>
      <c r="S91" s="49"/>
      <c r="T91" s="49"/>
      <c r="U91" s="49"/>
    </row>
    <row r="92" spans="16:21">
      <c r="P92" s="49"/>
      <c r="Q92" s="49"/>
      <c r="R92" s="49"/>
      <c r="S92" s="49"/>
      <c r="T92" s="49"/>
      <c r="U92" s="49"/>
    </row>
    <row r="93" spans="16:21">
      <c r="P93" s="49"/>
      <c r="Q93" s="49"/>
      <c r="R93" s="49"/>
      <c r="S93" s="49"/>
      <c r="T93" s="49"/>
      <c r="U93" s="49"/>
    </row>
    <row r="94" spans="16:21">
      <c r="P94" s="49"/>
      <c r="Q94" s="49"/>
      <c r="R94" s="49"/>
      <c r="S94" s="49"/>
      <c r="T94" s="49"/>
      <c r="U94" s="49"/>
    </row>
    <row r="95" spans="16:21">
      <c r="P95" s="49"/>
      <c r="Q95" s="49"/>
      <c r="R95" s="49"/>
      <c r="S95" s="49"/>
      <c r="T95" s="49"/>
      <c r="U95" s="49"/>
    </row>
    <row r="96" spans="16:21">
      <c r="P96" s="49"/>
      <c r="Q96" s="49"/>
      <c r="R96" s="49"/>
      <c r="S96" s="49"/>
      <c r="T96" s="49"/>
      <c r="U96" s="49"/>
    </row>
    <row r="97" spans="16:21">
      <c r="P97" s="49"/>
      <c r="Q97" s="49"/>
      <c r="R97" s="49"/>
      <c r="S97" s="49"/>
      <c r="T97" s="49"/>
      <c r="U97" s="49"/>
    </row>
    <row r="98" spans="16:21">
      <c r="P98" s="49"/>
      <c r="Q98" s="49"/>
      <c r="R98" s="49"/>
      <c r="S98" s="49"/>
      <c r="T98" s="49"/>
      <c r="U98" s="49"/>
    </row>
    <row r="99" spans="16:21">
      <c r="P99" s="49"/>
      <c r="Q99" s="49"/>
      <c r="R99" s="49"/>
      <c r="S99" s="49"/>
      <c r="T99" s="49"/>
      <c r="U99" s="49"/>
    </row>
    <row r="100" spans="16:21">
      <c r="P100" s="49"/>
      <c r="Q100" s="49"/>
      <c r="R100" s="49"/>
      <c r="S100" s="49"/>
      <c r="T100" s="49"/>
      <c r="U100" s="49"/>
    </row>
    <row r="101" spans="16:21">
      <c r="P101" s="49"/>
      <c r="Q101" s="49"/>
      <c r="R101" s="49"/>
      <c r="S101" s="49"/>
      <c r="T101" s="49"/>
      <c r="U101" s="49"/>
    </row>
    <row r="102" spans="16:21">
      <c r="P102" s="49"/>
      <c r="Q102" s="49"/>
      <c r="R102" s="49"/>
      <c r="S102" s="49"/>
      <c r="T102" s="49"/>
      <c r="U102" s="49"/>
    </row>
    <row r="103" spans="16:21">
      <c r="P103" s="49"/>
      <c r="Q103" s="49"/>
      <c r="R103" s="49"/>
      <c r="S103" s="49"/>
      <c r="T103" s="49"/>
      <c r="U103" s="49"/>
    </row>
    <row r="104" spans="16:21">
      <c r="P104" s="49"/>
      <c r="Q104" s="49"/>
      <c r="R104" s="49"/>
      <c r="S104" s="49"/>
      <c r="T104" s="49"/>
      <c r="U104" s="49"/>
    </row>
    <row r="105" spans="16:21">
      <c r="P105" s="49"/>
      <c r="Q105" s="49"/>
      <c r="R105" s="49"/>
      <c r="S105" s="49"/>
      <c r="T105" s="49"/>
      <c r="U105" s="49"/>
    </row>
    <row r="106" spans="16:21">
      <c r="P106" s="49"/>
      <c r="Q106" s="49"/>
      <c r="R106" s="49"/>
      <c r="S106" s="49"/>
      <c r="T106" s="49"/>
      <c r="U106" s="49"/>
    </row>
    <row r="107" spans="16:21">
      <c r="P107" s="49"/>
      <c r="Q107" s="49"/>
      <c r="R107" s="49"/>
      <c r="S107" s="49"/>
      <c r="T107" s="49"/>
      <c r="U107" s="49"/>
    </row>
    <row r="108" spans="16:21">
      <c r="P108" s="49"/>
      <c r="Q108" s="49"/>
      <c r="R108" s="49"/>
      <c r="S108" s="49"/>
      <c r="T108" s="49"/>
      <c r="U108" s="49"/>
    </row>
    <row r="109" spans="16:21">
      <c r="P109" s="49"/>
      <c r="Q109" s="49"/>
      <c r="R109" s="49"/>
      <c r="S109" s="49"/>
      <c r="T109" s="49"/>
      <c r="U109" s="49"/>
    </row>
    <row r="110" spans="16:21">
      <c r="P110" s="49"/>
      <c r="Q110" s="49"/>
      <c r="R110" s="49"/>
      <c r="S110" s="49"/>
      <c r="T110" s="49"/>
      <c r="U110" s="49"/>
    </row>
    <row r="111" spans="16:21">
      <c r="P111" s="49"/>
      <c r="Q111" s="49"/>
      <c r="R111" s="49"/>
      <c r="S111" s="49"/>
      <c r="T111" s="49"/>
      <c r="U111" s="49"/>
    </row>
    <row r="112" spans="16:21">
      <c r="P112" s="49"/>
      <c r="Q112" s="49"/>
      <c r="R112" s="49"/>
      <c r="S112" s="49"/>
      <c r="T112" s="49"/>
      <c r="U112" s="49"/>
    </row>
    <row r="113" spans="16:21">
      <c r="P113" s="49"/>
      <c r="Q113" s="49"/>
      <c r="R113" s="49"/>
      <c r="S113" s="49"/>
      <c r="T113" s="49"/>
      <c r="U113" s="49"/>
    </row>
    <row r="114" spans="16:21">
      <c r="P114" s="49"/>
      <c r="Q114" s="49"/>
      <c r="R114" s="49"/>
      <c r="S114" s="49"/>
      <c r="T114" s="49"/>
      <c r="U114" s="49"/>
    </row>
    <row r="115" spans="16:21">
      <c r="P115" s="49"/>
      <c r="Q115" s="49"/>
      <c r="R115" s="49"/>
      <c r="S115" s="49"/>
      <c r="T115" s="49"/>
      <c r="U115" s="49"/>
    </row>
    <row r="116" spans="16:21">
      <c r="P116" s="49"/>
      <c r="Q116" s="49"/>
      <c r="R116" s="49"/>
      <c r="S116" s="49"/>
      <c r="T116" s="49"/>
      <c r="U116" s="49"/>
    </row>
    <row r="117" spans="16:21">
      <c r="P117" s="49"/>
      <c r="Q117" s="49"/>
      <c r="R117" s="49"/>
      <c r="S117" s="49"/>
      <c r="T117" s="49"/>
      <c r="U117" s="49"/>
    </row>
    <row r="118" spans="16:21">
      <c r="P118" s="49"/>
      <c r="Q118" s="49"/>
      <c r="R118" s="49"/>
      <c r="S118" s="49"/>
      <c r="T118" s="49"/>
      <c r="U118" s="49"/>
    </row>
    <row r="119" spans="16:21">
      <c r="P119" s="49"/>
      <c r="Q119" s="49"/>
      <c r="R119" s="49"/>
      <c r="S119" s="49"/>
      <c r="T119" s="49"/>
      <c r="U119" s="49"/>
    </row>
    <row r="120" spans="16:21">
      <c r="P120" s="49"/>
      <c r="Q120" s="49"/>
      <c r="R120" s="49"/>
      <c r="S120" s="49"/>
      <c r="T120" s="49"/>
      <c r="U120" s="49"/>
    </row>
    <row r="121" spans="16:21">
      <c r="P121" s="49"/>
      <c r="Q121" s="49"/>
      <c r="R121" s="49"/>
      <c r="S121" s="49"/>
      <c r="T121" s="49"/>
      <c r="U121" s="49"/>
    </row>
    <row r="122" spans="16:21">
      <c r="P122" s="49"/>
      <c r="Q122" s="49"/>
      <c r="R122" s="49"/>
      <c r="S122" s="49"/>
      <c r="T122" s="49"/>
      <c r="U122" s="49"/>
    </row>
    <row r="123" spans="16:21">
      <c r="P123" s="49"/>
      <c r="Q123" s="49"/>
      <c r="R123" s="49"/>
      <c r="S123" s="49"/>
      <c r="T123" s="49"/>
      <c r="U123" s="49"/>
    </row>
    <row r="124" spans="16:21">
      <c r="P124" s="49"/>
      <c r="Q124" s="49"/>
      <c r="R124" s="49"/>
      <c r="S124" s="49"/>
      <c r="T124" s="49"/>
      <c r="U124" s="49"/>
    </row>
    <row r="125" spans="16:21">
      <c r="P125" s="49"/>
      <c r="Q125" s="49"/>
      <c r="R125" s="49"/>
      <c r="S125" s="49"/>
      <c r="T125" s="49"/>
      <c r="U125" s="49"/>
    </row>
    <row r="126" spans="16:21">
      <c r="P126" s="49"/>
      <c r="Q126" s="49"/>
      <c r="R126" s="49"/>
      <c r="S126" s="49"/>
      <c r="T126" s="49"/>
      <c r="U126" s="49"/>
    </row>
    <row r="127" spans="16:21">
      <c r="P127" s="49"/>
      <c r="Q127" s="49"/>
      <c r="R127" s="49"/>
      <c r="S127" s="49"/>
      <c r="T127" s="49"/>
      <c r="U127" s="49"/>
    </row>
    <row r="128" spans="16:21">
      <c r="P128" s="49"/>
      <c r="Q128" s="49"/>
      <c r="R128" s="49"/>
      <c r="S128" s="49"/>
      <c r="T128" s="49"/>
      <c r="U128" s="49"/>
    </row>
    <row r="129" spans="16:21">
      <c r="P129" s="49"/>
      <c r="Q129" s="49"/>
      <c r="R129" s="49"/>
      <c r="S129" s="49"/>
      <c r="T129" s="49"/>
      <c r="U129" s="49"/>
    </row>
    <row r="130" spans="16:21">
      <c r="P130" s="49"/>
      <c r="Q130" s="49"/>
      <c r="R130" s="49"/>
      <c r="S130" s="49"/>
      <c r="T130" s="49"/>
      <c r="U130" s="49"/>
    </row>
    <row r="131" spans="16:21">
      <c r="P131" s="49"/>
      <c r="Q131" s="49"/>
      <c r="R131" s="49"/>
      <c r="S131" s="49"/>
      <c r="T131" s="49"/>
      <c r="U131" s="49"/>
    </row>
    <row r="132" spans="16:21">
      <c r="P132" s="49"/>
      <c r="Q132" s="49"/>
      <c r="R132" s="49"/>
      <c r="S132" s="49"/>
      <c r="T132" s="49"/>
      <c r="U132" s="49"/>
    </row>
    <row r="133" spans="16:21">
      <c r="P133" s="49"/>
      <c r="Q133" s="49"/>
      <c r="R133" s="49"/>
      <c r="S133" s="49"/>
      <c r="T133" s="49"/>
      <c r="U133" s="49"/>
    </row>
    <row r="134" spans="16:21">
      <c r="P134" s="49"/>
      <c r="Q134" s="49"/>
      <c r="R134" s="49"/>
      <c r="S134" s="49"/>
      <c r="T134" s="49"/>
      <c r="U134" s="49"/>
    </row>
    <row r="135" spans="16:21">
      <c r="P135" s="49"/>
      <c r="Q135" s="49"/>
      <c r="R135" s="49"/>
      <c r="S135" s="49"/>
      <c r="T135" s="49"/>
      <c r="U135" s="49"/>
    </row>
    <row r="136" spans="16:21">
      <c r="P136" s="49"/>
      <c r="Q136" s="49"/>
      <c r="R136" s="49"/>
      <c r="S136" s="49"/>
      <c r="T136" s="49"/>
      <c r="U136" s="49"/>
    </row>
    <row r="137" spans="16:21">
      <c r="P137" s="49"/>
      <c r="Q137" s="49"/>
      <c r="R137" s="49"/>
      <c r="S137" s="49"/>
      <c r="T137" s="49"/>
      <c r="U137" s="49"/>
    </row>
    <row r="138" spans="16:21">
      <c r="P138" s="49"/>
      <c r="Q138" s="49"/>
      <c r="R138" s="49"/>
      <c r="S138" s="49"/>
      <c r="T138" s="49"/>
      <c r="U138" s="49"/>
    </row>
    <row r="139" spans="16:21">
      <c r="P139" s="49"/>
      <c r="Q139" s="49"/>
      <c r="R139" s="49"/>
      <c r="S139" s="49"/>
      <c r="T139" s="49"/>
      <c r="U139" s="49"/>
    </row>
    <row r="140" spans="16:21">
      <c r="P140" s="49"/>
      <c r="Q140" s="49"/>
      <c r="R140" s="49"/>
      <c r="S140" s="49"/>
      <c r="T140" s="49"/>
      <c r="U140" s="49"/>
    </row>
    <row r="141" spans="16:21">
      <c r="P141" s="49"/>
      <c r="Q141" s="49"/>
      <c r="R141" s="49"/>
      <c r="S141" s="49"/>
      <c r="T141" s="49"/>
      <c r="U141" s="49"/>
    </row>
    <row r="142" spans="16:21">
      <c r="P142" s="49"/>
      <c r="Q142" s="49"/>
      <c r="R142" s="49"/>
      <c r="S142" s="49"/>
      <c r="T142" s="49"/>
      <c r="U142" s="49"/>
    </row>
    <row r="143" spans="16:21">
      <c r="P143" s="49"/>
      <c r="Q143" s="49"/>
      <c r="R143" s="49"/>
      <c r="S143" s="49"/>
      <c r="T143" s="49"/>
      <c r="U143" s="49"/>
    </row>
    <row r="144" spans="16:21">
      <c r="P144" s="49"/>
      <c r="Q144" s="49"/>
      <c r="R144" s="49"/>
      <c r="S144" s="49"/>
      <c r="T144" s="49"/>
      <c r="U144" s="49"/>
    </row>
    <row r="145" spans="16:21">
      <c r="P145" s="49"/>
      <c r="Q145" s="49"/>
      <c r="R145" s="49"/>
      <c r="S145" s="49"/>
      <c r="T145" s="49"/>
      <c r="U145" s="49"/>
    </row>
    <row r="146" spans="16:21">
      <c r="P146" s="49"/>
      <c r="Q146" s="49"/>
      <c r="R146" s="49"/>
      <c r="S146" s="49"/>
      <c r="T146" s="49"/>
      <c r="U146" s="49"/>
    </row>
    <row r="147" spans="16:21">
      <c r="P147" s="49"/>
      <c r="Q147" s="49"/>
      <c r="R147" s="49"/>
      <c r="S147" s="49"/>
      <c r="T147" s="49"/>
      <c r="U147" s="49"/>
    </row>
    <row r="148" spans="16:21">
      <c r="P148" s="49"/>
      <c r="Q148" s="49"/>
      <c r="R148" s="49"/>
      <c r="S148" s="49"/>
      <c r="T148" s="49"/>
      <c r="U148" s="49"/>
    </row>
    <row r="149" spans="16:21">
      <c r="P149" s="49"/>
      <c r="Q149" s="49"/>
      <c r="R149" s="49"/>
      <c r="S149" s="49"/>
      <c r="T149" s="49"/>
      <c r="U149" s="49"/>
    </row>
    <row r="150" spans="16:21">
      <c r="P150" s="49"/>
      <c r="Q150" s="49"/>
      <c r="R150" s="49"/>
      <c r="S150" s="49"/>
      <c r="T150" s="49"/>
      <c r="U150" s="49"/>
    </row>
    <row r="151" spans="16:21">
      <c r="P151" s="49"/>
      <c r="Q151" s="49"/>
      <c r="R151" s="49"/>
      <c r="S151" s="49"/>
      <c r="T151" s="49"/>
      <c r="U151" s="49"/>
    </row>
    <row r="152" spans="16:21">
      <c r="P152" s="49"/>
      <c r="Q152" s="49"/>
      <c r="R152" s="49"/>
      <c r="S152" s="49"/>
      <c r="T152" s="49"/>
      <c r="U152" s="49"/>
    </row>
    <row r="153" spans="16:21">
      <c r="P153" s="49"/>
      <c r="Q153" s="49"/>
      <c r="R153" s="49"/>
      <c r="S153" s="49"/>
      <c r="T153" s="49"/>
      <c r="U153" s="49"/>
    </row>
    <row r="154" spans="16:21">
      <c r="P154" s="49"/>
      <c r="Q154" s="49"/>
      <c r="R154" s="49"/>
      <c r="S154" s="49"/>
      <c r="T154" s="49"/>
      <c r="U154" s="49"/>
    </row>
    <row r="155" spans="16:21">
      <c r="P155" s="49"/>
      <c r="Q155" s="49"/>
      <c r="R155" s="49"/>
      <c r="S155" s="49"/>
      <c r="T155" s="49"/>
      <c r="U155" s="49"/>
    </row>
    <row r="156" spans="16:21">
      <c r="P156" s="49"/>
      <c r="Q156" s="49"/>
      <c r="R156" s="49"/>
      <c r="S156" s="49"/>
      <c r="T156" s="49"/>
      <c r="U156" s="49"/>
    </row>
    <row r="157" spans="16:21">
      <c r="P157" s="49"/>
      <c r="Q157" s="49"/>
      <c r="R157" s="49"/>
      <c r="S157" s="49"/>
      <c r="T157" s="49"/>
      <c r="U157" s="49"/>
    </row>
    <row r="158" spans="16:21">
      <c r="P158" s="49"/>
      <c r="Q158" s="49"/>
      <c r="R158" s="49"/>
      <c r="S158" s="49"/>
      <c r="T158" s="49"/>
      <c r="U158" s="49"/>
    </row>
    <row r="159" spans="16:21">
      <c r="P159" s="49"/>
      <c r="Q159" s="49"/>
      <c r="R159" s="49"/>
      <c r="S159" s="49"/>
      <c r="T159" s="49"/>
      <c r="U159" s="49"/>
    </row>
    <row r="160" spans="16:21">
      <c r="P160" s="49"/>
      <c r="Q160" s="49"/>
      <c r="R160" s="49"/>
      <c r="S160" s="49"/>
      <c r="T160" s="49"/>
      <c r="U160" s="49"/>
    </row>
    <row r="161" spans="16:21">
      <c r="P161" s="49"/>
      <c r="Q161" s="49"/>
      <c r="R161" s="49"/>
      <c r="S161" s="49"/>
      <c r="T161" s="49"/>
      <c r="U161" s="49"/>
    </row>
    <row r="162" spans="16:21">
      <c r="P162" s="49"/>
      <c r="Q162" s="49"/>
      <c r="R162" s="49"/>
      <c r="S162" s="49"/>
      <c r="T162" s="49"/>
      <c r="U162" s="49"/>
    </row>
    <row r="163" spans="16:21">
      <c r="P163" s="49"/>
      <c r="Q163" s="49"/>
      <c r="R163" s="49"/>
      <c r="S163" s="49"/>
      <c r="T163" s="49"/>
      <c r="U163" s="49"/>
    </row>
    <row r="164" spans="16:21">
      <c r="P164" s="49"/>
      <c r="Q164" s="49"/>
      <c r="R164" s="49"/>
      <c r="S164" s="49"/>
      <c r="T164" s="49"/>
      <c r="U164" s="49"/>
    </row>
    <row r="165" spans="16:21">
      <c r="P165" s="49"/>
      <c r="Q165" s="49"/>
      <c r="R165" s="49"/>
      <c r="S165" s="49"/>
      <c r="T165" s="49"/>
      <c r="U165" s="49"/>
    </row>
    <row r="166" spans="16:21">
      <c r="P166" s="49"/>
      <c r="Q166" s="49"/>
      <c r="R166" s="49"/>
      <c r="S166" s="49"/>
      <c r="T166" s="49"/>
      <c r="U166" s="49"/>
    </row>
    <row r="167" spans="16:21">
      <c r="P167" s="49"/>
      <c r="Q167" s="49"/>
      <c r="R167" s="49"/>
      <c r="S167" s="49"/>
      <c r="T167" s="49"/>
      <c r="U167" s="49"/>
    </row>
    <row r="168" spans="16:21">
      <c r="P168" s="49"/>
      <c r="Q168" s="49"/>
      <c r="R168" s="49"/>
      <c r="S168" s="49"/>
      <c r="T168" s="49"/>
      <c r="U168" s="49"/>
    </row>
    <row r="169" spans="16:21">
      <c r="P169" s="49"/>
      <c r="Q169" s="49"/>
      <c r="R169" s="49"/>
      <c r="S169" s="49"/>
      <c r="T169" s="49"/>
      <c r="U169" s="49"/>
    </row>
    <row r="170" spans="16:21">
      <c r="P170" s="49"/>
      <c r="Q170" s="49"/>
      <c r="R170" s="49"/>
      <c r="S170" s="49"/>
      <c r="T170" s="49"/>
      <c r="U170" s="49"/>
    </row>
    <row r="171" spans="16:21">
      <c r="P171" s="49"/>
      <c r="Q171" s="49"/>
      <c r="R171" s="49"/>
      <c r="S171" s="49"/>
      <c r="T171" s="49"/>
      <c r="U171" s="49"/>
    </row>
    <row r="172" spans="16:21">
      <c r="P172" s="49"/>
      <c r="Q172" s="49"/>
      <c r="R172" s="49"/>
      <c r="S172" s="49"/>
      <c r="T172" s="49"/>
      <c r="U172" s="49"/>
    </row>
    <row r="173" spans="16:21">
      <c r="P173" s="49"/>
      <c r="Q173" s="49"/>
      <c r="R173" s="49"/>
      <c r="S173" s="49"/>
      <c r="T173" s="49"/>
      <c r="U173" s="49"/>
    </row>
    <row r="174" spans="16:21">
      <c r="P174" s="49"/>
      <c r="Q174" s="49"/>
      <c r="R174" s="49"/>
      <c r="S174" s="49"/>
      <c r="T174" s="49"/>
      <c r="U174" s="49"/>
    </row>
    <row r="175" spans="16:21">
      <c r="P175" s="49"/>
      <c r="Q175" s="49"/>
      <c r="R175" s="49"/>
      <c r="S175" s="49"/>
      <c r="T175" s="49"/>
      <c r="U175" s="49"/>
    </row>
    <row r="176" spans="16:21">
      <c r="P176" s="49"/>
      <c r="Q176" s="49"/>
      <c r="R176" s="49"/>
      <c r="S176" s="49"/>
      <c r="T176" s="49"/>
      <c r="U176" s="49"/>
    </row>
    <row r="177" spans="16:21">
      <c r="P177" s="49"/>
      <c r="Q177" s="49"/>
      <c r="R177" s="49"/>
      <c r="S177" s="49"/>
      <c r="T177" s="49"/>
      <c r="U177" s="49"/>
    </row>
    <row r="178" spans="16:21">
      <c r="P178" s="49"/>
      <c r="Q178" s="49"/>
      <c r="R178" s="49"/>
      <c r="S178" s="49"/>
      <c r="T178" s="49"/>
      <c r="U178" s="49"/>
    </row>
    <row r="179" spans="16:21">
      <c r="P179" s="49"/>
      <c r="Q179" s="49"/>
      <c r="R179" s="49"/>
      <c r="S179" s="49"/>
      <c r="T179" s="49"/>
      <c r="U179" s="49"/>
    </row>
    <row r="180" spans="16:21">
      <c r="P180" s="49"/>
      <c r="Q180" s="49"/>
      <c r="R180" s="49"/>
      <c r="S180" s="49"/>
      <c r="T180" s="49"/>
      <c r="U180" s="49"/>
    </row>
    <row r="181" spans="16:21">
      <c r="P181" s="49"/>
      <c r="Q181" s="49"/>
      <c r="R181" s="49"/>
      <c r="S181" s="49"/>
      <c r="T181" s="49"/>
      <c r="U181" s="49"/>
    </row>
    <row r="182" spans="16:21">
      <c r="P182" s="49"/>
      <c r="Q182" s="49"/>
      <c r="R182" s="49"/>
      <c r="S182" s="49"/>
      <c r="T182" s="49"/>
      <c r="U182" s="49"/>
    </row>
    <row r="183" spans="16:21">
      <c r="P183" s="49"/>
      <c r="Q183" s="49"/>
      <c r="R183" s="49"/>
      <c r="S183" s="49"/>
      <c r="T183" s="49"/>
      <c r="U183" s="49"/>
    </row>
    <row r="184" spans="16:21">
      <c r="P184" s="49"/>
      <c r="Q184" s="49"/>
      <c r="R184" s="49"/>
      <c r="S184" s="49"/>
      <c r="T184" s="49"/>
      <c r="U184" s="49"/>
    </row>
    <row r="185" spans="16:21">
      <c r="P185" s="49"/>
      <c r="Q185" s="49"/>
      <c r="R185" s="49"/>
      <c r="S185" s="49"/>
      <c r="T185" s="49"/>
      <c r="U185" s="49"/>
    </row>
    <row r="186" spans="16:21">
      <c r="P186" s="49"/>
      <c r="Q186" s="49"/>
      <c r="R186" s="49"/>
      <c r="S186" s="49"/>
      <c r="T186" s="49"/>
      <c r="U186" s="49"/>
    </row>
    <row r="187" spans="16:21">
      <c r="P187" s="49"/>
      <c r="Q187" s="49"/>
      <c r="R187" s="49"/>
      <c r="S187" s="49"/>
      <c r="T187" s="49"/>
      <c r="U187" s="49"/>
    </row>
    <row r="188" spans="16:21">
      <c r="P188" s="49"/>
      <c r="Q188" s="49"/>
      <c r="R188" s="49"/>
      <c r="S188" s="49"/>
      <c r="T188" s="49"/>
      <c r="U188" s="49"/>
    </row>
    <row r="189" spans="16:21">
      <c r="P189" s="49"/>
      <c r="Q189" s="49"/>
      <c r="R189" s="49"/>
      <c r="S189" s="49"/>
      <c r="T189" s="49"/>
      <c r="U189" s="49"/>
    </row>
    <row r="190" spans="16:21">
      <c r="P190" s="49"/>
      <c r="Q190" s="49"/>
      <c r="R190" s="49"/>
      <c r="S190" s="49"/>
      <c r="T190" s="49"/>
      <c r="U190" s="49"/>
    </row>
    <row r="191" spans="16:21">
      <c r="P191" s="49"/>
      <c r="Q191" s="49"/>
      <c r="R191" s="49"/>
      <c r="S191" s="49"/>
      <c r="T191" s="49"/>
      <c r="U191" s="49"/>
    </row>
    <row r="192" spans="16:21">
      <c r="P192" s="49"/>
      <c r="Q192" s="49"/>
      <c r="R192" s="49"/>
      <c r="S192" s="49"/>
      <c r="T192" s="49"/>
      <c r="U192" s="49"/>
    </row>
    <row r="193" spans="16:21">
      <c r="P193" s="49"/>
      <c r="Q193" s="49"/>
      <c r="R193" s="49"/>
      <c r="S193" s="49"/>
      <c r="T193" s="49"/>
      <c r="U193" s="49"/>
    </row>
    <row r="194" spans="16:21">
      <c r="P194" s="49"/>
      <c r="Q194" s="49"/>
      <c r="R194" s="49"/>
      <c r="S194" s="49"/>
      <c r="T194" s="49"/>
      <c r="U194" s="49"/>
    </row>
    <row r="195" spans="16:21">
      <c r="P195" s="49"/>
      <c r="Q195" s="49"/>
      <c r="R195" s="49"/>
      <c r="S195" s="49"/>
      <c r="T195" s="49"/>
      <c r="U195" s="49"/>
    </row>
    <row r="196" spans="16:21">
      <c r="P196" s="49"/>
      <c r="Q196" s="49"/>
      <c r="R196" s="49"/>
      <c r="S196" s="49"/>
      <c r="T196" s="49"/>
      <c r="U196" s="49"/>
    </row>
    <row r="197" spans="16:21">
      <c r="P197" s="49"/>
      <c r="Q197" s="49"/>
      <c r="R197" s="49"/>
      <c r="S197" s="49"/>
      <c r="T197" s="49"/>
      <c r="U197" s="49"/>
    </row>
    <row r="198" spans="16:21">
      <c r="P198" s="49"/>
      <c r="Q198" s="49"/>
      <c r="R198" s="49"/>
      <c r="S198" s="49"/>
      <c r="T198" s="49"/>
      <c r="U198" s="49"/>
    </row>
    <row r="199" spans="16:21">
      <c r="P199" s="49"/>
      <c r="Q199" s="49"/>
      <c r="R199" s="49"/>
      <c r="S199" s="49"/>
      <c r="T199" s="49"/>
      <c r="U199" s="49"/>
    </row>
    <row r="200" spans="16:21">
      <c r="P200" s="49"/>
      <c r="Q200" s="49"/>
      <c r="R200" s="49"/>
      <c r="S200" s="49"/>
      <c r="T200" s="49"/>
      <c r="U200" s="49"/>
    </row>
    <row r="201" spans="16:21">
      <c r="P201" s="49"/>
      <c r="Q201" s="49"/>
      <c r="R201" s="49"/>
      <c r="S201" s="49"/>
      <c r="T201" s="49"/>
      <c r="U201" s="49"/>
    </row>
    <row r="202" spans="16:21">
      <c r="P202" s="49"/>
      <c r="Q202" s="49"/>
      <c r="R202" s="49"/>
      <c r="S202" s="49"/>
      <c r="T202" s="49"/>
      <c r="U202" s="49"/>
    </row>
    <row r="203" spans="16:21">
      <c r="P203" s="49"/>
      <c r="Q203" s="49"/>
      <c r="R203" s="49"/>
      <c r="S203" s="49"/>
      <c r="T203" s="49"/>
      <c r="U203" s="49"/>
    </row>
    <row r="204" spans="16:21">
      <c r="P204" s="49"/>
      <c r="Q204" s="49"/>
      <c r="R204" s="49"/>
      <c r="S204" s="49"/>
      <c r="T204" s="49"/>
      <c r="U204" s="49"/>
    </row>
    <row r="205" spans="16:21">
      <c r="P205" s="49"/>
      <c r="Q205" s="49"/>
      <c r="R205" s="49"/>
      <c r="S205" s="49"/>
      <c r="T205" s="49"/>
      <c r="U205" s="49"/>
    </row>
    <row r="206" spans="16:21">
      <c r="P206" s="49"/>
      <c r="Q206" s="49"/>
      <c r="R206" s="49"/>
      <c r="S206" s="49"/>
      <c r="T206" s="49"/>
      <c r="U206" s="49"/>
    </row>
    <row r="207" spans="16:21">
      <c r="P207" s="49"/>
      <c r="Q207" s="49"/>
      <c r="R207" s="49"/>
      <c r="S207" s="49"/>
      <c r="T207" s="49"/>
      <c r="U207" s="49"/>
    </row>
    <row r="208" spans="16:21">
      <c r="P208" s="49"/>
      <c r="Q208" s="49"/>
      <c r="R208" s="49"/>
      <c r="S208" s="49"/>
      <c r="T208" s="49"/>
      <c r="U208" s="49"/>
    </row>
    <row r="209" spans="16:21">
      <c r="P209" s="49"/>
      <c r="Q209" s="49"/>
      <c r="R209" s="49"/>
      <c r="S209" s="49"/>
      <c r="T209" s="49"/>
      <c r="U209" s="49"/>
    </row>
    <row r="210" spans="16:21">
      <c r="P210" s="49"/>
      <c r="Q210" s="49"/>
      <c r="R210" s="49"/>
      <c r="S210" s="49"/>
      <c r="T210" s="49"/>
      <c r="U210" s="49"/>
    </row>
    <row r="211" spans="16:21">
      <c r="P211" s="49"/>
      <c r="Q211" s="49"/>
      <c r="R211" s="49"/>
      <c r="S211" s="49"/>
      <c r="T211" s="49"/>
      <c r="U211" s="49"/>
    </row>
    <row r="212" spans="16:21">
      <c r="P212" s="49"/>
      <c r="Q212" s="49"/>
      <c r="R212" s="49"/>
      <c r="S212" s="49"/>
      <c r="T212" s="49"/>
      <c r="U212" s="49"/>
    </row>
    <row r="213" spans="16:21">
      <c r="P213" s="49"/>
      <c r="Q213" s="49"/>
      <c r="R213" s="49"/>
      <c r="S213" s="49"/>
      <c r="T213" s="49"/>
      <c r="U213" s="49"/>
    </row>
    <row r="214" spans="16:21">
      <c r="P214" s="49"/>
      <c r="Q214" s="49"/>
      <c r="R214" s="49"/>
      <c r="S214" s="49"/>
      <c r="T214" s="49"/>
      <c r="U214" s="49"/>
    </row>
    <row r="215" spans="16:21">
      <c r="P215" s="49"/>
      <c r="Q215" s="49"/>
      <c r="R215" s="49"/>
      <c r="S215" s="49"/>
      <c r="T215" s="49"/>
      <c r="U215" s="49"/>
    </row>
    <row r="216" spans="16:21">
      <c r="P216" s="49"/>
      <c r="Q216" s="49"/>
      <c r="R216" s="49"/>
      <c r="S216" s="49"/>
      <c r="T216" s="49"/>
      <c r="U216" s="49"/>
    </row>
    <row r="217" spans="16:21">
      <c r="P217" s="49"/>
      <c r="Q217" s="49"/>
      <c r="R217" s="49"/>
      <c r="S217" s="49"/>
      <c r="T217" s="49"/>
      <c r="U217" s="49"/>
    </row>
    <row r="218" spans="16:21">
      <c r="P218" s="49"/>
      <c r="Q218" s="49"/>
      <c r="R218" s="49"/>
      <c r="S218" s="49"/>
      <c r="T218" s="49"/>
      <c r="U218" s="49"/>
    </row>
    <row r="219" spans="16:21">
      <c r="P219" s="49"/>
      <c r="Q219" s="49"/>
      <c r="R219" s="49"/>
      <c r="S219" s="49"/>
      <c r="T219" s="49"/>
      <c r="U219" s="49"/>
    </row>
    <row r="220" spans="16:21">
      <c r="P220" s="49"/>
      <c r="Q220" s="49"/>
      <c r="R220" s="49"/>
      <c r="S220" s="49"/>
      <c r="T220" s="49"/>
      <c r="U220" s="49"/>
    </row>
    <row r="221" spans="16:21">
      <c r="P221" s="49"/>
      <c r="Q221" s="49"/>
      <c r="R221" s="49"/>
      <c r="S221" s="49"/>
      <c r="T221" s="49"/>
      <c r="U221" s="49"/>
    </row>
    <row r="222" spans="16:21">
      <c r="P222" s="49"/>
      <c r="Q222" s="49"/>
      <c r="R222" s="49"/>
      <c r="S222" s="49"/>
      <c r="T222" s="49"/>
      <c r="U222" s="49"/>
    </row>
    <row r="223" spans="16:21">
      <c r="P223" s="49"/>
      <c r="Q223" s="49"/>
      <c r="R223" s="49"/>
      <c r="S223" s="49"/>
      <c r="T223" s="49"/>
      <c r="U223" s="49"/>
    </row>
    <row r="224" spans="16:21">
      <c r="P224" s="49"/>
      <c r="Q224" s="49"/>
      <c r="R224" s="49"/>
      <c r="S224" s="49"/>
      <c r="T224" s="49"/>
      <c r="U224" s="49"/>
    </row>
    <row r="225" spans="16:21">
      <c r="P225" s="49"/>
      <c r="Q225" s="49"/>
      <c r="R225" s="49"/>
      <c r="S225" s="49"/>
      <c r="T225" s="49"/>
      <c r="U225" s="49"/>
    </row>
    <row r="226" spans="16:21">
      <c r="P226" s="49"/>
      <c r="Q226" s="49"/>
      <c r="R226" s="49"/>
      <c r="S226" s="49"/>
      <c r="T226" s="49"/>
      <c r="U226" s="49"/>
    </row>
    <row r="227" spans="16:21">
      <c r="P227" s="49"/>
      <c r="Q227" s="49"/>
      <c r="R227" s="49"/>
      <c r="S227" s="49"/>
      <c r="T227" s="49"/>
      <c r="U227" s="49"/>
    </row>
    <row r="228" spans="16:21">
      <c r="P228" s="49"/>
      <c r="Q228" s="49"/>
      <c r="R228" s="49"/>
      <c r="S228" s="49"/>
      <c r="T228" s="49"/>
      <c r="U228" s="49"/>
    </row>
    <row r="229" spans="16:21">
      <c r="P229" s="49"/>
      <c r="Q229" s="49"/>
      <c r="R229" s="49"/>
      <c r="S229" s="49"/>
      <c r="T229" s="49"/>
      <c r="U229" s="49"/>
    </row>
    <row r="230" spans="16:21">
      <c r="P230" s="49"/>
      <c r="Q230" s="49"/>
      <c r="R230" s="49"/>
      <c r="S230" s="49"/>
      <c r="T230" s="49"/>
      <c r="U230" s="49"/>
    </row>
    <row r="231" spans="16:21">
      <c r="P231" s="49"/>
      <c r="Q231" s="49"/>
      <c r="R231" s="49"/>
      <c r="S231" s="49"/>
      <c r="T231" s="49"/>
      <c r="U231" s="49"/>
    </row>
    <row r="232" spans="16:21">
      <c r="P232" s="49"/>
      <c r="Q232" s="49"/>
      <c r="R232" s="49"/>
      <c r="S232" s="49"/>
      <c r="T232" s="49"/>
      <c r="U232" s="49"/>
    </row>
    <row r="233" spans="16:21">
      <c r="P233" s="49"/>
      <c r="Q233" s="49"/>
      <c r="R233" s="49"/>
      <c r="S233" s="49"/>
      <c r="T233" s="49"/>
      <c r="U233" s="49"/>
    </row>
    <row r="234" spans="16:21">
      <c r="P234" s="49"/>
      <c r="Q234" s="49"/>
      <c r="R234" s="49"/>
      <c r="S234" s="49"/>
      <c r="T234" s="49"/>
      <c r="U234" s="49"/>
    </row>
    <row r="235" spans="16:21">
      <c r="P235" s="49"/>
      <c r="Q235" s="49"/>
      <c r="R235" s="49"/>
      <c r="S235" s="49"/>
      <c r="T235" s="49"/>
      <c r="U235" s="49"/>
    </row>
    <row r="236" spans="16:21">
      <c r="P236" s="49"/>
      <c r="Q236" s="49"/>
      <c r="R236" s="49"/>
      <c r="S236" s="49"/>
      <c r="T236" s="49"/>
      <c r="U236" s="49"/>
    </row>
    <row r="237" spans="16:21">
      <c r="P237" s="49"/>
      <c r="Q237" s="49"/>
      <c r="R237" s="49"/>
      <c r="S237" s="49"/>
      <c r="T237" s="49"/>
      <c r="U237" s="49"/>
    </row>
    <row r="238" spans="16:21">
      <c r="P238" s="49"/>
      <c r="Q238" s="49"/>
      <c r="R238" s="49"/>
      <c r="S238" s="49"/>
      <c r="T238" s="49"/>
      <c r="U238" s="49"/>
    </row>
    <row r="239" spans="16:21">
      <c r="P239" s="49"/>
      <c r="Q239" s="49"/>
      <c r="R239" s="49"/>
      <c r="S239" s="49"/>
      <c r="T239" s="49"/>
      <c r="U239" s="49"/>
    </row>
    <row r="240" spans="16:21">
      <c r="P240" s="49"/>
      <c r="Q240" s="49"/>
      <c r="R240" s="49"/>
      <c r="S240" s="49"/>
      <c r="T240" s="49"/>
      <c r="U240" s="49"/>
    </row>
    <row r="241" spans="16:21">
      <c r="P241" s="49"/>
      <c r="Q241" s="49"/>
      <c r="R241" s="49"/>
      <c r="S241" s="49"/>
      <c r="T241" s="49"/>
      <c r="U241" s="49"/>
    </row>
    <row r="242" spans="16:21">
      <c r="P242" s="49"/>
      <c r="Q242" s="49"/>
      <c r="R242" s="49"/>
      <c r="S242" s="49"/>
      <c r="T242" s="49"/>
      <c r="U242" s="49"/>
    </row>
    <row r="243" spans="16:21">
      <c r="P243" s="49"/>
      <c r="Q243" s="49"/>
      <c r="R243" s="49"/>
      <c r="S243" s="49"/>
      <c r="T243" s="49"/>
      <c r="U243" s="49"/>
    </row>
    <row r="244" spans="16:21">
      <c r="P244" s="49"/>
      <c r="Q244" s="49"/>
      <c r="R244" s="49"/>
      <c r="S244" s="49"/>
      <c r="T244" s="49"/>
      <c r="U244" s="49"/>
    </row>
    <row r="245" spans="16:21">
      <c r="P245" s="49"/>
      <c r="Q245" s="49"/>
      <c r="R245" s="49"/>
      <c r="S245" s="49"/>
      <c r="T245" s="49"/>
      <c r="U245" s="49"/>
    </row>
    <row r="246" spans="16:21">
      <c r="P246" s="49"/>
      <c r="Q246" s="49"/>
      <c r="R246" s="49"/>
      <c r="S246" s="49"/>
      <c r="T246" s="49"/>
      <c r="U246" s="49"/>
    </row>
    <row r="247" spans="16:21">
      <c r="P247" s="49"/>
      <c r="Q247" s="49"/>
      <c r="R247" s="49"/>
      <c r="S247" s="49"/>
      <c r="T247" s="49"/>
      <c r="U247" s="49"/>
    </row>
    <row r="248" spans="16:21">
      <c r="P248" s="49"/>
      <c r="Q248" s="49"/>
      <c r="R248" s="49"/>
      <c r="S248" s="49"/>
      <c r="T248" s="49"/>
      <c r="U248" s="49"/>
    </row>
    <row r="249" spans="16:21">
      <c r="P249" s="49"/>
      <c r="Q249" s="49"/>
      <c r="R249" s="49"/>
      <c r="S249" s="49"/>
      <c r="T249" s="49"/>
      <c r="U249" s="49"/>
    </row>
    <row r="250" spans="16:21">
      <c r="P250" s="49"/>
      <c r="Q250" s="49"/>
      <c r="R250" s="49"/>
      <c r="S250" s="49"/>
      <c r="T250" s="49"/>
      <c r="U250" s="49"/>
    </row>
    <row r="251" spans="16:21">
      <c r="P251" s="49"/>
      <c r="Q251" s="49"/>
      <c r="R251" s="49"/>
      <c r="S251" s="49"/>
      <c r="T251" s="49"/>
      <c r="U251" s="49"/>
    </row>
    <row r="252" spans="16:21">
      <c r="P252" s="49"/>
      <c r="Q252" s="49"/>
      <c r="R252" s="49"/>
      <c r="S252" s="49"/>
      <c r="T252" s="49"/>
      <c r="U252" s="49"/>
    </row>
    <row r="253" spans="16:21">
      <c r="P253" s="49"/>
      <c r="Q253" s="49"/>
      <c r="R253" s="49"/>
      <c r="S253" s="49"/>
      <c r="T253" s="49"/>
      <c r="U253" s="49"/>
    </row>
    <row r="254" spans="16:21">
      <c r="P254" s="49"/>
      <c r="Q254" s="49"/>
      <c r="R254" s="49"/>
      <c r="S254" s="49"/>
      <c r="T254" s="49"/>
      <c r="U254" s="49"/>
    </row>
    <row r="255" spans="16:21">
      <c r="P255" s="49"/>
      <c r="Q255" s="49"/>
      <c r="R255" s="49"/>
      <c r="S255" s="49"/>
      <c r="T255" s="49"/>
      <c r="U255" s="49"/>
    </row>
    <row r="256" spans="16:21">
      <c r="P256" s="49"/>
      <c r="Q256" s="49"/>
      <c r="R256" s="49"/>
      <c r="S256" s="49"/>
      <c r="T256" s="49"/>
      <c r="U256" s="49"/>
    </row>
    <row r="257" spans="16:21">
      <c r="P257" s="49"/>
      <c r="Q257" s="49"/>
      <c r="R257" s="49"/>
      <c r="S257" s="49"/>
      <c r="T257" s="49"/>
      <c r="U257" s="49"/>
    </row>
    <row r="258" spans="16:21">
      <c r="P258" s="49"/>
      <c r="Q258" s="49"/>
      <c r="R258" s="49"/>
      <c r="S258" s="49"/>
      <c r="T258" s="49"/>
      <c r="U258" s="49"/>
    </row>
    <row r="259" spans="16:21">
      <c r="P259" s="49"/>
      <c r="Q259" s="49"/>
      <c r="R259" s="49"/>
      <c r="S259" s="49"/>
      <c r="T259" s="49"/>
      <c r="U259" s="49"/>
    </row>
    <row r="260" spans="16:21">
      <c r="P260" s="49"/>
      <c r="Q260" s="49"/>
      <c r="R260" s="49"/>
      <c r="S260" s="49"/>
      <c r="T260" s="49"/>
      <c r="U260" s="49"/>
    </row>
    <row r="261" spans="16:21">
      <c r="P261" s="49"/>
      <c r="Q261" s="49"/>
      <c r="R261" s="49"/>
      <c r="S261" s="49"/>
      <c r="T261" s="49"/>
      <c r="U261" s="49"/>
    </row>
    <row r="262" spans="16:21">
      <c r="P262" s="49"/>
      <c r="Q262" s="49"/>
      <c r="R262" s="49"/>
      <c r="S262" s="49"/>
      <c r="T262" s="49"/>
      <c r="U262" s="49"/>
    </row>
    <row r="263" spans="16:21">
      <c r="P263" s="49"/>
      <c r="Q263" s="49"/>
      <c r="R263" s="49"/>
      <c r="S263" s="49"/>
      <c r="T263" s="49"/>
      <c r="U263" s="49"/>
    </row>
    <row r="264" spans="16:21">
      <c r="P264" s="49"/>
      <c r="Q264" s="49"/>
      <c r="R264" s="49"/>
      <c r="S264" s="49"/>
      <c r="T264" s="49"/>
      <c r="U264" s="49"/>
    </row>
    <row r="265" spans="16:21">
      <c r="P265" s="49"/>
      <c r="Q265" s="49"/>
      <c r="R265" s="49"/>
      <c r="S265" s="49"/>
      <c r="T265" s="49"/>
      <c r="U265" s="49"/>
    </row>
    <row r="266" spans="16:21">
      <c r="P266" s="49"/>
      <c r="Q266" s="49"/>
      <c r="R266" s="49"/>
      <c r="S266" s="49"/>
      <c r="T266" s="49"/>
      <c r="U266" s="49"/>
    </row>
    <row r="267" spans="16:21">
      <c r="P267" s="49"/>
      <c r="Q267" s="49"/>
      <c r="R267" s="49"/>
      <c r="S267" s="49"/>
      <c r="T267" s="49"/>
      <c r="U267" s="49"/>
    </row>
    <row r="268" spans="16:21">
      <c r="P268" s="49"/>
      <c r="Q268" s="49"/>
      <c r="R268" s="49"/>
      <c r="S268" s="49"/>
      <c r="T268" s="49"/>
      <c r="U268" s="49"/>
    </row>
    <row r="269" spans="16:21">
      <c r="P269" s="49"/>
      <c r="Q269" s="49"/>
      <c r="R269" s="49"/>
      <c r="S269" s="49"/>
      <c r="T269" s="49"/>
      <c r="U269" s="49"/>
    </row>
    <row r="270" spans="16:21">
      <c r="P270" s="49"/>
      <c r="Q270" s="49"/>
      <c r="R270" s="49"/>
      <c r="S270" s="49"/>
      <c r="T270" s="49"/>
      <c r="U270" s="49"/>
    </row>
    <row r="271" spans="16:21">
      <c r="P271" s="49"/>
      <c r="Q271" s="49"/>
      <c r="R271" s="49"/>
      <c r="S271" s="49"/>
      <c r="T271" s="49"/>
      <c r="U271" s="49"/>
    </row>
    <row r="272" spans="16:21">
      <c r="P272" s="49"/>
      <c r="Q272" s="49"/>
      <c r="R272" s="49"/>
      <c r="S272" s="49"/>
      <c r="T272" s="49"/>
      <c r="U272" s="49"/>
    </row>
    <row r="273" spans="16:21">
      <c r="P273" s="49"/>
      <c r="Q273" s="49"/>
      <c r="R273" s="49"/>
      <c r="S273" s="49"/>
      <c r="T273" s="49"/>
      <c r="U273" s="49"/>
    </row>
    <row r="274" spans="16:21">
      <c r="P274" s="49"/>
      <c r="Q274" s="49"/>
      <c r="R274" s="49"/>
      <c r="S274" s="49"/>
      <c r="T274" s="49"/>
      <c r="U274" s="49"/>
    </row>
    <row r="275" spans="16:21">
      <c r="P275" s="49"/>
      <c r="Q275" s="49"/>
      <c r="R275" s="49"/>
      <c r="S275" s="49"/>
      <c r="T275" s="49"/>
      <c r="U275" s="49"/>
    </row>
    <row r="276" spans="16:21">
      <c r="P276" s="49"/>
      <c r="Q276" s="49"/>
      <c r="R276" s="49"/>
      <c r="S276" s="49"/>
      <c r="T276" s="49"/>
      <c r="U276" s="49"/>
    </row>
    <row r="277" spans="16:21">
      <c r="P277" s="49"/>
      <c r="Q277" s="49"/>
      <c r="R277" s="49"/>
      <c r="S277" s="49"/>
      <c r="T277" s="49"/>
      <c r="U277" s="49"/>
    </row>
    <row r="278" spans="16:21">
      <c r="P278" s="49"/>
      <c r="Q278" s="49"/>
      <c r="R278" s="49"/>
      <c r="S278" s="49"/>
      <c r="T278" s="49"/>
      <c r="U278" s="49"/>
    </row>
    <row r="279" spans="16:21">
      <c r="P279" s="49"/>
      <c r="Q279" s="49"/>
      <c r="R279" s="49"/>
      <c r="S279" s="49"/>
      <c r="T279" s="49"/>
      <c r="U279" s="49"/>
    </row>
    <row r="280" spans="16:21">
      <c r="P280" s="49"/>
      <c r="Q280" s="49"/>
      <c r="R280" s="49"/>
      <c r="S280" s="49"/>
      <c r="T280" s="49"/>
      <c r="U280" s="49"/>
    </row>
    <row r="281" spans="16:21">
      <c r="P281" s="49"/>
      <c r="Q281" s="49"/>
      <c r="R281" s="49"/>
      <c r="S281" s="49"/>
      <c r="T281" s="49"/>
      <c r="U281" s="49"/>
    </row>
    <row r="282" spans="16:21">
      <c r="P282" s="49"/>
      <c r="Q282" s="49"/>
      <c r="R282" s="49"/>
      <c r="S282" s="49"/>
      <c r="T282" s="49"/>
      <c r="U282" s="49"/>
    </row>
    <row r="283" spans="16:21">
      <c r="P283" s="49"/>
      <c r="Q283" s="49"/>
      <c r="R283" s="49"/>
      <c r="S283" s="49"/>
      <c r="T283" s="49"/>
      <c r="U283" s="49"/>
    </row>
    <row r="284" spans="16:21">
      <c r="P284" s="49"/>
      <c r="Q284" s="49"/>
      <c r="R284" s="49"/>
      <c r="S284" s="49"/>
      <c r="T284" s="49"/>
      <c r="U284" s="49"/>
    </row>
    <row r="285" spans="16:21">
      <c r="P285" s="49"/>
      <c r="Q285" s="49"/>
      <c r="R285" s="49"/>
      <c r="S285" s="49"/>
      <c r="T285" s="49"/>
      <c r="U285" s="49"/>
    </row>
    <row r="286" spans="16:21">
      <c r="P286" s="49"/>
      <c r="Q286" s="49"/>
      <c r="R286" s="49"/>
      <c r="S286" s="49"/>
      <c r="T286" s="49"/>
      <c r="U286" s="49"/>
    </row>
    <row r="287" spans="16:21">
      <c r="P287" s="49"/>
      <c r="Q287" s="49"/>
      <c r="R287" s="49"/>
      <c r="S287" s="49"/>
      <c r="T287" s="49"/>
      <c r="U287" s="49"/>
    </row>
    <row r="288" spans="16:21">
      <c r="P288" s="49"/>
      <c r="Q288" s="49"/>
      <c r="R288" s="49"/>
      <c r="S288" s="49"/>
      <c r="T288" s="49"/>
      <c r="U288" s="49"/>
    </row>
    <row r="289" spans="16:21">
      <c r="P289" s="49"/>
      <c r="Q289" s="49"/>
      <c r="R289" s="49"/>
      <c r="S289" s="49"/>
      <c r="T289" s="49"/>
      <c r="U289" s="49"/>
    </row>
    <row r="290" spans="16:21">
      <c r="P290" s="49"/>
      <c r="Q290" s="49"/>
      <c r="R290" s="49"/>
      <c r="S290" s="49"/>
      <c r="T290" s="49"/>
      <c r="U290" s="49"/>
    </row>
    <row r="291" spans="16:21">
      <c r="P291" s="49"/>
      <c r="Q291" s="49"/>
      <c r="R291" s="49"/>
      <c r="S291" s="49"/>
      <c r="T291" s="49"/>
      <c r="U291" s="49"/>
    </row>
    <row r="292" spans="16:21">
      <c r="P292" s="49"/>
      <c r="Q292" s="49"/>
      <c r="R292" s="49"/>
      <c r="S292" s="49"/>
      <c r="T292" s="49"/>
      <c r="U292" s="49"/>
    </row>
    <row r="293" spans="16:21">
      <c r="P293" s="49"/>
      <c r="Q293" s="49"/>
      <c r="R293" s="49"/>
      <c r="S293" s="49"/>
      <c r="T293" s="49"/>
      <c r="U293" s="49"/>
    </row>
    <row r="294" spans="16:21">
      <c r="P294" s="49"/>
      <c r="Q294" s="49"/>
      <c r="R294" s="49"/>
      <c r="S294" s="49"/>
      <c r="T294" s="49"/>
      <c r="U294" s="49"/>
    </row>
    <row r="295" spans="16:21">
      <c r="P295" s="49"/>
      <c r="Q295" s="49"/>
      <c r="R295" s="49"/>
      <c r="S295" s="49"/>
      <c r="T295" s="49"/>
      <c r="U295" s="49"/>
    </row>
    <row r="296" spans="16:21">
      <c r="P296" s="49"/>
      <c r="Q296" s="49"/>
      <c r="R296" s="49"/>
      <c r="S296" s="49"/>
      <c r="T296" s="49"/>
      <c r="U296" s="49"/>
    </row>
    <row r="297" spans="16:21">
      <c r="P297" s="49"/>
      <c r="Q297" s="49"/>
      <c r="R297" s="49"/>
      <c r="S297" s="49"/>
      <c r="T297" s="49"/>
      <c r="U297" s="49"/>
    </row>
    <row r="298" spans="16:21">
      <c r="P298" s="49"/>
      <c r="Q298" s="49"/>
      <c r="R298" s="49"/>
      <c r="S298" s="49"/>
      <c r="T298" s="49"/>
      <c r="U298" s="49"/>
    </row>
    <row r="299" spans="16:21">
      <c r="P299" s="49"/>
      <c r="Q299" s="49"/>
      <c r="R299" s="49"/>
      <c r="S299" s="49"/>
      <c r="T299" s="49"/>
      <c r="U299" s="49"/>
    </row>
    <row r="300" spans="16:21">
      <c r="P300" s="49"/>
      <c r="Q300" s="49"/>
      <c r="R300" s="49"/>
      <c r="S300" s="49"/>
      <c r="T300" s="49"/>
      <c r="U300" s="49"/>
    </row>
    <row r="301" spans="16:21">
      <c r="P301" s="49"/>
      <c r="Q301" s="49"/>
      <c r="R301" s="49"/>
      <c r="S301" s="49"/>
      <c r="T301" s="49"/>
      <c r="U301" s="49"/>
    </row>
    <row r="302" spans="16:21">
      <c r="P302" s="49"/>
      <c r="Q302" s="49"/>
      <c r="R302" s="49"/>
      <c r="S302" s="49"/>
      <c r="T302" s="49"/>
      <c r="U302" s="49"/>
    </row>
    <row r="303" spans="16:21">
      <c r="P303" s="49"/>
      <c r="Q303" s="49"/>
      <c r="R303" s="49"/>
      <c r="S303" s="49"/>
      <c r="T303" s="49"/>
      <c r="U303" s="49"/>
    </row>
    <row r="304" spans="16:21">
      <c r="P304" s="49"/>
      <c r="Q304" s="49"/>
      <c r="R304" s="49"/>
      <c r="S304" s="49"/>
      <c r="T304" s="49"/>
      <c r="U304" s="49"/>
    </row>
    <row r="305" spans="16:21">
      <c r="P305" s="49"/>
      <c r="Q305" s="49"/>
      <c r="R305" s="49"/>
      <c r="S305" s="49"/>
      <c r="T305" s="49"/>
      <c r="U305" s="49"/>
    </row>
    <row r="306" spans="16:21">
      <c r="P306" s="49"/>
      <c r="Q306" s="49"/>
      <c r="R306" s="49"/>
      <c r="S306" s="49"/>
      <c r="T306" s="49"/>
      <c r="U306" s="49"/>
    </row>
    <row r="307" spans="16:21">
      <c r="P307" s="49"/>
      <c r="Q307" s="49"/>
      <c r="R307" s="49"/>
      <c r="S307" s="49"/>
      <c r="T307" s="49"/>
      <c r="U307" s="49"/>
    </row>
    <row r="308" spans="16:21">
      <c r="P308" s="49"/>
      <c r="Q308" s="49"/>
      <c r="R308" s="49"/>
      <c r="S308" s="49"/>
      <c r="T308" s="49"/>
      <c r="U308" s="49"/>
    </row>
    <row r="309" spans="16:21">
      <c r="P309" s="49"/>
      <c r="Q309" s="49"/>
      <c r="R309" s="49"/>
      <c r="S309" s="49"/>
      <c r="T309" s="49"/>
      <c r="U309" s="49"/>
    </row>
    <row r="310" spans="16:21">
      <c r="P310" s="49"/>
      <c r="Q310" s="49"/>
      <c r="R310" s="49"/>
      <c r="S310" s="49"/>
      <c r="T310" s="49"/>
      <c r="U310" s="49"/>
    </row>
    <row r="311" spans="16:21">
      <c r="P311" s="49"/>
      <c r="Q311" s="49"/>
      <c r="R311" s="49"/>
      <c r="S311" s="49"/>
      <c r="T311" s="49"/>
      <c r="U311" s="49"/>
    </row>
    <row r="312" spans="16:21">
      <c r="P312" s="49"/>
      <c r="Q312" s="49"/>
      <c r="R312" s="49"/>
      <c r="S312" s="49"/>
      <c r="T312" s="49"/>
      <c r="U312" s="49"/>
    </row>
    <row r="313" spans="16:21">
      <c r="P313" s="49"/>
      <c r="Q313" s="49"/>
      <c r="R313" s="49"/>
      <c r="S313" s="49"/>
      <c r="T313" s="49"/>
      <c r="U313" s="49"/>
    </row>
    <row r="314" spans="16:21">
      <c r="P314" s="49"/>
      <c r="Q314" s="49"/>
      <c r="R314" s="49"/>
      <c r="S314" s="49"/>
      <c r="T314" s="49"/>
      <c r="U314" s="49"/>
    </row>
    <row r="315" spans="16:21">
      <c r="P315" s="49"/>
      <c r="Q315" s="49"/>
      <c r="R315" s="49"/>
      <c r="S315" s="49"/>
      <c r="T315" s="49"/>
      <c r="U315" s="49"/>
    </row>
    <row r="316" spans="16:21">
      <c r="P316" s="49"/>
      <c r="Q316" s="49"/>
      <c r="R316" s="49"/>
      <c r="S316" s="49"/>
      <c r="T316" s="49"/>
      <c r="U316" s="49"/>
    </row>
    <row r="317" spans="16:21">
      <c r="P317" s="49"/>
      <c r="Q317" s="49"/>
      <c r="R317" s="49"/>
      <c r="S317" s="49"/>
      <c r="T317" s="49"/>
      <c r="U317" s="49"/>
    </row>
    <row r="318" spans="16:21">
      <c r="P318" s="49"/>
      <c r="Q318" s="49"/>
      <c r="R318" s="49"/>
      <c r="S318" s="49"/>
      <c r="T318" s="49"/>
      <c r="U318" s="49"/>
    </row>
    <row r="319" spans="16:21">
      <c r="P319" s="49"/>
      <c r="Q319" s="49"/>
      <c r="R319" s="49"/>
      <c r="S319" s="49"/>
      <c r="T319" s="49"/>
      <c r="U319" s="49"/>
    </row>
    <row r="320" spans="16:21">
      <c r="P320" s="49"/>
      <c r="Q320" s="49"/>
      <c r="R320" s="49"/>
      <c r="S320" s="49"/>
      <c r="T320" s="49"/>
      <c r="U320" s="49"/>
    </row>
    <row r="321" spans="16:21">
      <c r="P321" s="49"/>
      <c r="Q321" s="49"/>
      <c r="R321" s="49"/>
      <c r="S321" s="49"/>
      <c r="T321" s="49"/>
      <c r="U321" s="49"/>
    </row>
    <row r="322" spans="16:21">
      <c r="P322" s="49"/>
      <c r="Q322" s="49"/>
      <c r="R322" s="49"/>
      <c r="S322" s="49"/>
      <c r="T322" s="49"/>
      <c r="U322" s="49"/>
    </row>
    <row r="323" spans="16:21">
      <c r="P323" s="49"/>
      <c r="Q323" s="49"/>
      <c r="R323" s="49"/>
      <c r="S323" s="49"/>
      <c r="T323" s="49"/>
      <c r="U323" s="49"/>
    </row>
    <row r="324" spans="16:21">
      <c r="P324" s="49"/>
      <c r="Q324" s="49"/>
      <c r="R324" s="49"/>
      <c r="S324" s="49"/>
      <c r="T324" s="49"/>
      <c r="U324" s="49"/>
    </row>
    <row r="325" spans="16:21">
      <c r="P325" s="49"/>
      <c r="Q325" s="49"/>
      <c r="R325" s="49"/>
      <c r="S325" s="49"/>
      <c r="T325" s="49"/>
      <c r="U325" s="49"/>
    </row>
    <row r="326" spans="16:21">
      <c r="P326" s="49"/>
      <c r="Q326" s="49"/>
      <c r="R326" s="49"/>
      <c r="S326" s="49"/>
      <c r="T326" s="49"/>
      <c r="U326" s="49"/>
    </row>
    <row r="327" spans="16:21">
      <c r="P327" s="49"/>
      <c r="Q327" s="49"/>
      <c r="R327" s="49"/>
      <c r="S327" s="49"/>
      <c r="T327" s="49"/>
      <c r="U327" s="49"/>
    </row>
    <row r="328" spans="16:21">
      <c r="P328" s="49"/>
      <c r="Q328" s="49"/>
      <c r="R328" s="49"/>
      <c r="S328" s="49"/>
      <c r="T328" s="49"/>
      <c r="U328" s="49"/>
    </row>
    <row r="329" spans="16:21">
      <c r="P329" s="49"/>
      <c r="Q329" s="49"/>
      <c r="R329" s="49"/>
      <c r="S329" s="49"/>
      <c r="T329" s="49"/>
      <c r="U329" s="49"/>
    </row>
    <row r="330" spans="16:21">
      <c r="P330" s="49"/>
      <c r="Q330" s="49"/>
      <c r="R330" s="49"/>
      <c r="S330" s="49"/>
      <c r="T330" s="49"/>
      <c r="U330" s="49"/>
    </row>
    <row r="331" spans="16:21">
      <c r="P331" s="49"/>
      <c r="Q331" s="49"/>
      <c r="R331" s="49"/>
      <c r="S331" s="49"/>
      <c r="T331" s="49"/>
      <c r="U331" s="49"/>
    </row>
    <row r="332" spans="16:21">
      <c r="P332" s="49"/>
      <c r="Q332" s="49"/>
      <c r="R332" s="49"/>
      <c r="S332" s="49"/>
      <c r="T332" s="49"/>
      <c r="U332" s="49"/>
    </row>
    <row r="333" spans="16:21">
      <c r="P333" s="49"/>
      <c r="Q333" s="49"/>
      <c r="R333" s="49"/>
      <c r="S333" s="49"/>
      <c r="T333" s="49"/>
      <c r="U333" s="49"/>
    </row>
    <row r="334" spans="16:21">
      <c r="P334" s="49"/>
      <c r="Q334" s="49"/>
      <c r="R334" s="49"/>
      <c r="S334" s="49"/>
      <c r="T334" s="49"/>
      <c r="U334" s="49"/>
    </row>
    <row r="335" spans="16:21">
      <c r="P335" s="49"/>
      <c r="Q335" s="49"/>
      <c r="R335" s="49"/>
      <c r="S335" s="49"/>
      <c r="T335" s="49"/>
      <c r="U335" s="49"/>
    </row>
    <row r="336" spans="16:21">
      <c r="P336" s="49"/>
      <c r="Q336" s="49"/>
      <c r="R336" s="49"/>
      <c r="S336" s="49"/>
      <c r="T336" s="49"/>
      <c r="U336" s="49"/>
    </row>
    <row r="337" spans="16:21">
      <c r="P337" s="49"/>
      <c r="Q337" s="49"/>
      <c r="R337" s="49"/>
      <c r="S337" s="49"/>
      <c r="T337" s="49"/>
      <c r="U337" s="49"/>
    </row>
    <row r="338" spans="16:21">
      <c r="P338" s="49"/>
      <c r="Q338" s="49"/>
      <c r="R338" s="49"/>
      <c r="S338" s="49"/>
      <c r="T338" s="49"/>
      <c r="U338" s="49"/>
    </row>
    <row r="339" spans="16:21">
      <c r="P339" s="49"/>
      <c r="Q339" s="49"/>
      <c r="R339" s="49"/>
      <c r="S339" s="49"/>
      <c r="T339" s="49"/>
      <c r="U339" s="49"/>
    </row>
    <row r="340" spans="16:21">
      <c r="P340" s="49"/>
      <c r="Q340" s="49"/>
      <c r="R340" s="49"/>
      <c r="S340" s="49"/>
      <c r="T340" s="49"/>
      <c r="U340" s="49"/>
    </row>
    <row r="341" spans="16:21">
      <c r="P341" s="49"/>
      <c r="Q341" s="49"/>
      <c r="R341" s="49"/>
      <c r="S341" s="49"/>
      <c r="T341" s="49"/>
      <c r="U341" s="49"/>
    </row>
    <row r="342" spans="16:21">
      <c r="P342" s="49"/>
      <c r="Q342" s="49"/>
      <c r="R342" s="49"/>
      <c r="S342" s="49"/>
      <c r="T342" s="49"/>
      <c r="U342" s="49"/>
    </row>
    <row r="343" spans="16:21">
      <c r="P343" s="49"/>
      <c r="Q343" s="49"/>
      <c r="R343" s="49"/>
      <c r="S343" s="49"/>
      <c r="T343" s="49"/>
      <c r="U343" s="49"/>
    </row>
    <row r="344" spans="16:21">
      <c r="P344" s="49"/>
      <c r="Q344" s="49"/>
      <c r="R344" s="49"/>
      <c r="S344" s="49"/>
      <c r="T344" s="49"/>
      <c r="U344" s="49"/>
    </row>
    <row r="345" spans="16:21">
      <c r="P345" s="49"/>
      <c r="Q345" s="49"/>
      <c r="R345" s="49"/>
      <c r="S345" s="49"/>
      <c r="T345" s="49"/>
      <c r="U345" s="49"/>
    </row>
    <row r="346" spans="16:21">
      <c r="P346" s="49"/>
      <c r="Q346" s="49"/>
      <c r="R346" s="49"/>
      <c r="S346" s="49"/>
      <c r="T346" s="49"/>
      <c r="U346" s="49"/>
    </row>
    <row r="347" spans="16:21">
      <c r="P347" s="49"/>
      <c r="Q347" s="49"/>
      <c r="R347" s="49"/>
      <c r="S347" s="49"/>
      <c r="T347" s="49"/>
      <c r="U347" s="49"/>
    </row>
    <row r="348" spans="16:21">
      <c r="P348" s="49"/>
      <c r="Q348" s="49"/>
      <c r="R348" s="49"/>
      <c r="S348" s="49"/>
      <c r="T348" s="49"/>
      <c r="U348" s="49"/>
    </row>
    <row r="349" spans="16:21">
      <c r="P349" s="49"/>
      <c r="Q349" s="49"/>
      <c r="R349" s="49"/>
      <c r="S349" s="49"/>
      <c r="T349" s="49"/>
      <c r="U349" s="49"/>
    </row>
    <row r="350" spans="16:21">
      <c r="P350" s="49"/>
      <c r="Q350" s="49"/>
      <c r="R350" s="49"/>
      <c r="S350" s="49"/>
      <c r="T350" s="49"/>
      <c r="U350" s="49"/>
    </row>
    <row r="351" spans="16:21">
      <c r="P351" s="49"/>
      <c r="Q351" s="49"/>
      <c r="R351" s="49"/>
      <c r="S351" s="49"/>
      <c r="T351" s="49"/>
      <c r="U351" s="49"/>
    </row>
    <row r="352" spans="16:21">
      <c r="P352" s="49"/>
      <c r="Q352" s="49"/>
      <c r="R352" s="49"/>
      <c r="S352" s="49"/>
      <c r="T352" s="49"/>
      <c r="U352" s="49"/>
    </row>
    <row r="353" spans="16:21">
      <c r="P353" s="49"/>
      <c r="Q353" s="49"/>
      <c r="R353" s="49"/>
      <c r="S353" s="49"/>
      <c r="T353" s="49"/>
      <c r="U353" s="49"/>
    </row>
    <row r="354" spans="16:21">
      <c r="P354" s="49"/>
      <c r="Q354" s="49"/>
      <c r="R354" s="49"/>
      <c r="S354" s="49"/>
      <c r="T354" s="49"/>
      <c r="U354" s="49"/>
    </row>
    <row r="355" spans="16:21">
      <c r="P355" s="49"/>
      <c r="Q355" s="49"/>
      <c r="R355" s="49"/>
      <c r="S355" s="49"/>
      <c r="T355" s="49"/>
      <c r="U355" s="49"/>
    </row>
    <row r="356" spans="16:21">
      <c r="P356" s="49"/>
      <c r="Q356" s="49"/>
      <c r="R356" s="49"/>
      <c r="S356" s="49"/>
      <c r="T356" s="49"/>
      <c r="U356" s="49"/>
    </row>
    <row r="357" spans="16:21">
      <c r="P357" s="49"/>
      <c r="Q357" s="49"/>
      <c r="R357" s="49"/>
      <c r="S357" s="49"/>
      <c r="T357" s="49"/>
      <c r="U357" s="49"/>
    </row>
    <row r="358" spans="16:21">
      <c r="P358" s="49"/>
      <c r="Q358" s="49"/>
      <c r="R358" s="49"/>
      <c r="S358" s="49"/>
      <c r="T358" s="49"/>
      <c r="U358" s="49"/>
    </row>
    <row r="359" spans="16:21">
      <c r="P359" s="49"/>
      <c r="Q359" s="49"/>
      <c r="R359" s="49"/>
      <c r="S359" s="49"/>
      <c r="T359" s="49"/>
      <c r="U359" s="49"/>
    </row>
    <row r="360" spans="16:21">
      <c r="P360" s="49"/>
      <c r="Q360" s="49"/>
      <c r="R360" s="49"/>
      <c r="S360" s="49"/>
      <c r="T360" s="49"/>
      <c r="U360" s="49"/>
    </row>
    <row r="361" spans="16:21">
      <c r="P361" s="49"/>
      <c r="Q361" s="49"/>
      <c r="R361" s="49"/>
      <c r="S361" s="49"/>
      <c r="T361" s="49"/>
      <c r="U361" s="49"/>
    </row>
    <row r="362" spans="16:21">
      <c r="P362" s="49"/>
      <c r="Q362" s="49"/>
      <c r="R362" s="49"/>
      <c r="S362" s="49"/>
      <c r="T362" s="49"/>
      <c r="U362" s="49"/>
    </row>
    <row r="363" spans="16:21">
      <c r="P363" s="49"/>
      <c r="Q363" s="49"/>
      <c r="R363" s="49"/>
      <c r="S363" s="49"/>
      <c r="T363" s="49"/>
      <c r="U363" s="49"/>
    </row>
    <row r="364" spans="16:21">
      <c r="P364" s="49"/>
      <c r="Q364" s="49"/>
      <c r="R364" s="49"/>
      <c r="S364" s="49"/>
      <c r="T364" s="49"/>
      <c r="U364" s="49"/>
    </row>
    <row r="365" spans="16:21">
      <c r="P365" s="49"/>
      <c r="Q365" s="49"/>
      <c r="R365" s="49"/>
      <c r="S365" s="49"/>
      <c r="T365" s="49"/>
      <c r="U365" s="49"/>
    </row>
    <row r="366" spans="16:21">
      <c r="P366" s="49"/>
      <c r="Q366" s="49"/>
      <c r="R366" s="49"/>
      <c r="S366" s="49"/>
      <c r="T366" s="49"/>
      <c r="U366" s="49"/>
    </row>
    <row r="367" spans="16:21">
      <c r="P367" s="49"/>
      <c r="Q367" s="49"/>
      <c r="R367" s="49"/>
      <c r="S367" s="49"/>
      <c r="T367" s="49"/>
      <c r="U367" s="49"/>
    </row>
    <row r="368" spans="16:21">
      <c r="P368" s="49"/>
      <c r="Q368" s="49"/>
      <c r="R368" s="49"/>
      <c r="S368" s="49"/>
      <c r="T368" s="49"/>
      <c r="U368" s="49"/>
    </row>
    <row r="369" spans="16:21">
      <c r="P369" s="49"/>
      <c r="Q369" s="49"/>
      <c r="R369" s="49"/>
      <c r="S369" s="49"/>
      <c r="T369" s="49"/>
      <c r="U369" s="49"/>
    </row>
    <row r="370" spans="16:21">
      <c r="P370" s="49"/>
      <c r="Q370" s="49"/>
      <c r="R370" s="49"/>
      <c r="S370" s="49"/>
      <c r="T370" s="49"/>
      <c r="U370" s="49"/>
    </row>
    <row r="371" spans="16:21">
      <c r="P371" s="49"/>
      <c r="Q371" s="49"/>
      <c r="R371" s="49"/>
      <c r="S371" s="49"/>
      <c r="T371" s="49"/>
      <c r="U371" s="49"/>
    </row>
    <row r="372" spans="16:21">
      <c r="P372" s="49"/>
      <c r="Q372" s="49"/>
      <c r="R372" s="49"/>
      <c r="S372" s="49"/>
      <c r="T372" s="49"/>
      <c r="U372" s="49"/>
    </row>
    <row r="373" spans="16:21">
      <c r="P373" s="49"/>
      <c r="Q373" s="49"/>
      <c r="R373" s="49"/>
      <c r="S373" s="49"/>
      <c r="T373" s="49"/>
      <c r="U373" s="49"/>
    </row>
    <row r="374" spans="16:21">
      <c r="P374" s="49"/>
      <c r="Q374" s="49"/>
      <c r="R374" s="49"/>
      <c r="S374" s="49"/>
      <c r="T374" s="49"/>
      <c r="U374" s="49"/>
    </row>
    <row r="375" spans="16:21">
      <c r="P375" s="49"/>
      <c r="Q375" s="49"/>
      <c r="R375" s="49"/>
      <c r="S375" s="49"/>
      <c r="T375" s="49"/>
      <c r="U375" s="49"/>
    </row>
    <row r="376" spans="16:21">
      <c r="P376" s="49"/>
      <c r="Q376" s="49"/>
      <c r="R376" s="49"/>
      <c r="S376" s="49"/>
      <c r="T376" s="49"/>
      <c r="U376" s="49"/>
    </row>
    <row r="377" spans="16:21">
      <c r="P377" s="49"/>
      <c r="Q377" s="49"/>
      <c r="R377" s="49"/>
      <c r="S377" s="49"/>
      <c r="T377" s="49"/>
      <c r="U377" s="49"/>
    </row>
    <row r="378" spans="16:21">
      <c r="P378" s="49"/>
      <c r="Q378" s="49"/>
      <c r="R378" s="49"/>
      <c r="S378" s="49"/>
      <c r="T378" s="49"/>
      <c r="U378" s="49"/>
    </row>
    <row r="379" spans="16:21">
      <c r="P379" s="49"/>
      <c r="Q379" s="49"/>
      <c r="R379" s="49"/>
      <c r="S379" s="49"/>
      <c r="T379" s="49"/>
      <c r="U379" s="49"/>
    </row>
    <row r="380" spans="16:21">
      <c r="P380" s="49"/>
      <c r="Q380" s="49"/>
      <c r="R380" s="49"/>
      <c r="S380" s="49"/>
      <c r="T380" s="49"/>
      <c r="U380" s="49"/>
    </row>
    <row r="381" spans="16:21">
      <c r="P381" s="49"/>
      <c r="Q381" s="49"/>
      <c r="R381" s="49"/>
      <c r="S381" s="49"/>
      <c r="T381" s="49"/>
      <c r="U381" s="49"/>
    </row>
    <row r="382" spans="16:21">
      <c r="P382" s="49"/>
      <c r="Q382" s="49"/>
      <c r="R382" s="49"/>
      <c r="S382" s="49"/>
      <c r="T382" s="49"/>
      <c r="U382" s="49"/>
    </row>
    <row r="383" spans="16:21">
      <c r="P383" s="49"/>
      <c r="Q383" s="49"/>
      <c r="R383" s="49"/>
      <c r="S383" s="49"/>
      <c r="T383" s="49"/>
      <c r="U383" s="49"/>
    </row>
    <row r="384" spans="16:21">
      <c r="P384" s="49"/>
      <c r="Q384" s="49"/>
      <c r="R384" s="49"/>
      <c r="S384" s="49"/>
      <c r="T384" s="49"/>
      <c r="U384" s="49"/>
    </row>
    <row r="385" spans="16:21">
      <c r="P385" s="49"/>
      <c r="Q385" s="49"/>
      <c r="R385" s="49"/>
      <c r="S385" s="49"/>
      <c r="T385" s="49"/>
      <c r="U385" s="49"/>
    </row>
    <row r="386" spans="16:21">
      <c r="P386" s="49"/>
      <c r="Q386" s="49"/>
      <c r="R386" s="49"/>
      <c r="S386" s="49"/>
      <c r="T386" s="49"/>
      <c r="U386" s="49"/>
    </row>
    <row r="387" spans="16:21">
      <c r="P387" s="49"/>
      <c r="Q387" s="49"/>
      <c r="R387" s="49"/>
      <c r="S387" s="49"/>
      <c r="T387" s="49"/>
      <c r="U387" s="49"/>
    </row>
    <row r="388" spans="16:21">
      <c r="P388" s="49"/>
      <c r="Q388" s="49"/>
      <c r="R388" s="49"/>
      <c r="S388" s="49"/>
      <c r="T388" s="49"/>
      <c r="U388" s="49"/>
    </row>
    <row r="389" spans="16:21">
      <c r="P389" s="49"/>
      <c r="Q389" s="49"/>
      <c r="R389" s="49"/>
      <c r="S389" s="49"/>
      <c r="T389" s="49"/>
      <c r="U389" s="49"/>
    </row>
    <row r="390" spans="16:21">
      <c r="P390" s="49"/>
      <c r="Q390" s="49"/>
      <c r="R390" s="49"/>
      <c r="S390" s="49"/>
      <c r="T390" s="49"/>
      <c r="U390" s="49"/>
    </row>
    <row r="391" spans="16:21">
      <c r="P391" s="49"/>
      <c r="Q391" s="49"/>
      <c r="R391" s="49"/>
      <c r="S391" s="49"/>
      <c r="T391" s="49"/>
      <c r="U391" s="49"/>
    </row>
    <row r="392" spans="16:21">
      <c r="P392" s="49"/>
      <c r="Q392" s="49"/>
      <c r="R392" s="49"/>
      <c r="S392" s="49"/>
      <c r="T392" s="49"/>
      <c r="U392" s="49"/>
    </row>
    <row r="393" spans="16:21">
      <c r="P393" s="49"/>
      <c r="Q393" s="49"/>
      <c r="R393" s="49"/>
      <c r="S393" s="49"/>
      <c r="T393" s="49"/>
      <c r="U393" s="49"/>
    </row>
    <row r="394" spans="16:21">
      <c r="P394" s="49"/>
      <c r="Q394" s="49"/>
      <c r="R394" s="49"/>
      <c r="S394" s="49"/>
      <c r="T394" s="49"/>
      <c r="U394" s="49"/>
    </row>
    <row r="395" spans="16:21">
      <c r="P395" s="49"/>
      <c r="Q395" s="49"/>
      <c r="R395" s="49"/>
      <c r="S395" s="49"/>
      <c r="T395" s="49"/>
      <c r="U395" s="49"/>
    </row>
    <row r="396" spans="16:21">
      <c r="P396" s="49"/>
      <c r="Q396" s="49"/>
      <c r="R396" s="49"/>
      <c r="S396" s="49"/>
      <c r="T396" s="49"/>
      <c r="U396" s="49"/>
    </row>
    <row r="397" spans="16:21">
      <c r="P397" s="49"/>
      <c r="Q397" s="49"/>
      <c r="R397" s="49"/>
      <c r="S397" s="49"/>
      <c r="T397" s="49"/>
      <c r="U397" s="49"/>
    </row>
    <row r="398" spans="16:21">
      <c r="P398" s="49"/>
      <c r="Q398" s="49"/>
      <c r="R398" s="49"/>
      <c r="S398" s="49"/>
      <c r="T398" s="49"/>
      <c r="U398" s="49"/>
    </row>
    <row r="399" spans="16:21">
      <c r="P399" s="49"/>
      <c r="Q399" s="49"/>
      <c r="R399" s="49"/>
      <c r="S399" s="49"/>
      <c r="T399" s="49"/>
      <c r="U399" s="49"/>
    </row>
    <row r="400" spans="16:21">
      <c r="P400" s="49"/>
      <c r="Q400" s="49"/>
      <c r="R400" s="49"/>
      <c r="S400" s="49"/>
      <c r="T400" s="49"/>
      <c r="U400" s="49"/>
    </row>
    <row r="401" spans="16:21">
      <c r="P401" s="49"/>
      <c r="Q401" s="49"/>
      <c r="R401" s="49"/>
      <c r="S401" s="49"/>
      <c r="T401" s="49"/>
      <c r="U401" s="49"/>
    </row>
    <row r="402" spans="16:21">
      <c r="P402" s="49"/>
      <c r="Q402" s="49"/>
      <c r="R402" s="49"/>
      <c r="S402" s="49"/>
      <c r="T402" s="49"/>
      <c r="U402" s="49"/>
    </row>
    <row r="403" spans="16:21">
      <c r="P403" s="49"/>
      <c r="Q403" s="49"/>
      <c r="R403" s="49"/>
      <c r="S403" s="49"/>
      <c r="T403" s="49"/>
      <c r="U403" s="49"/>
    </row>
    <row r="404" spans="16:21">
      <c r="P404" s="49"/>
      <c r="Q404" s="49"/>
      <c r="R404" s="49"/>
      <c r="S404" s="49"/>
      <c r="T404" s="49"/>
      <c r="U404" s="49"/>
    </row>
    <row r="405" spans="16:21">
      <c r="P405" s="49"/>
      <c r="Q405" s="49"/>
      <c r="R405" s="49"/>
      <c r="S405" s="49"/>
      <c r="T405" s="49"/>
      <c r="U405" s="49"/>
    </row>
    <row r="406" spans="16:21">
      <c r="P406" s="49"/>
      <c r="Q406" s="49"/>
      <c r="R406" s="49"/>
      <c r="S406" s="49"/>
      <c r="T406" s="49"/>
      <c r="U406" s="49"/>
    </row>
    <row r="407" spans="16:21">
      <c r="P407" s="49"/>
      <c r="Q407" s="49"/>
      <c r="R407" s="49"/>
      <c r="S407" s="49"/>
      <c r="T407" s="49"/>
      <c r="U407" s="49"/>
    </row>
    <row r="408" spans="16:21">
      <c r="P408" s="49"/>
      <c r="Q408" s="49"/>
      <c r="R408" s="49"/>
      <c r="S408" s="49"/>
      <c r="T408" s="49"/>
      <c r="U408" s="49"/>
    </row>
    <row r="409" spans="16:21">
      <c r="P409" s="49"/>
      <c r="Q409" s="49"/>
      <c r="R409" s="49"/>
      <c r="S409" s="49"/>
      <c r="T409" s="49"/>
      <c r="U409" s="49"/>
    </row>
    <row r="410" spans="16:21">
      <c r="P410" s="49"/>
      <c r="Q410" s="49"/>
      <c r="R410" s="49"/>
      <c r="S410" s="49"/>
      <c r="T410" s="49"/>
      <c r="U410" s="49"/>
    </row>
    <row r="411" spans="16:21">
      <c r="P411" s="49"/>
      <c r="Q411" s="49"/>
      <c r="R411" s="49"/>
      <c r="S411" s="49"/>
      <c r="T411" s="49"/>
      <c r="U411" s="49"/>
    </row>
    <row r="412" spans="16:21">
      <c r="P412" s="49"/>
      <c r="Q412" s="49"/>
      <c r="R412" s="49"/>
      <c r="S412" s="49"/>
      <c r="T412" s="49"/>
      <c r="U412" s="49"/>
    </row>
    <row r="413" spans="16:21">
      <c r="P413" s="49"/>
      <c r="Q413" s="49"/>
      <c r="R413" s="49"/>
      <c r="S413" s="49"/>
      <c r="T413" s="49"/>
      <c r="U413" s="49"/>
    </row>
    <row r="414" spans="16:21">
      <c r="P414" s="49"/>
      <c r="Q414" s="49"/>
      <c r="R414" s="49"/>
      <c r="S414" s="49"/>
      <c r="T414" s="49"/>
      <c r="U414" s="49"/>
    </row>
    <row r="415" spans="16:21">
      <c r="P415" s="49"/>
      <c r="Q415" s="49"/>
      <c r="R415" s="49"/>
      <c r="S415" s="49"/>
      <c r="T415" s="49"/>
      <c r="U415" s="49"/>
    </row>
    <row r="416" spans="16:21">
      <c r="P416" s="49"/>
      <c r="Q416" s="49"/>
      <c r="R416" s="49"/>
      <c r="S416" s="49"/>
      <c r="T416" s="49"/>
      <c r="U416" s="49"/>
    </row>
    <row r="417" spans="16:21">
      <c r="P417" s="49"/>
      <c r="Q417" s="49"/>
      <c r="R417" s="49"/>
      <c r="S417" s="49"/>
      <c r="T417" s="49"/>
      <c r="U417" s="49"/>
    </row>
    <row r="418" spans="16:21">
      <c r="P418" s="49"/>
      <c r="Q418" s="49"/>
      <c r="R418" s="49"/>
      <c r="S418" s="49"/>
      <c r="T418" s="49"/>
      <c r="U418" s="49"/>
    </row>
    <row r="419" spans="16:21">
      <c r="P419" s="49"/>
      <c r="Q419" s="49"/>
      <c r="R419" s="49"/>
      <c r="S419" s="49"/>
      <c r="T419" s="49"/>
      <c r="U419" s="49"/>
    </row>
    <row r="420" spans="16:21">
      <c r="P420" s="49"/>
      <c r="Q420" s="49"/>
      <c r="R420" s="49"/>
      <c r="S420" s="49"/>
      <c r="T420" s="49"/>
      <c r="U420" s="49"/>
    </row>
    <row r="421" spans="16:21">
      <c r="P421" s="49"/>
      <c r="Q421" s="49"/>
      <c r="R421" s="49"/>
      <c r="S421" s="49"/>
      <c r="T421" s="49"/>
      <c r="U421" s="49"/>
    </row>
    <row r="422" spans="16:21">
      <c r="P422" s="49"/>
      <c r="Q422" s="49"/>
      <c r="R422" s="49"/>
      <c r="S422" s="49"/>
      <c r="T422" s="49"/>
      <c r="U422" s="49"/>
    </row>
    <row r="423" spans="16:21">
      <c r="P423" s="49"/>
      <c r="Q423" s="49"/>
      <c r="R423" s="49"/>
      <c r="S423" s="49"/>
      <c r="T423" s="49"/>
      <c r="U423" s="49"/>
    </row>
    <row r="424" spans="16:21">
      <c r="P424" s="49"/>
      <c r="Q424" s="49"/>
      <c r="R424" s="49"/>
      <c r="S424" s="49"/>
      <c r="T424" s="49"/>
      <c r="U424" s="49"/>
    </row>
    <row r="425" spans="16:21">
      <c r="P425" s="49"/>
      <c r="Q425" s="49"/>
      <c r="R425" s="49"/>
      <c r="S425" s="49"/>
      <c r="T425" s="49"/>
      <c r="U425" s="49"/>
    </row>
    <row r="426" spans="16:21">
      <c r="P426" s="49"/>
      <c r="Q426" s="49"/>
      <c r="R426" s="49"/>
      <c r="S426" s="49"/>
      <c r="T426" s="49"/>
      <c r="U426" s="49"/>
    </row>
    <row r="427" spans="16:21">
      <c r="P427" s="49"/>
      <c r="Q427" s="49"/>
      <c r="R427" s="49"/>
      <c r="S427" s="49"/>
      <c r="T427" s="49"/>
      <c r="U427" s="49"/>
    </row>
    <row r="428" spans="16:21">
      <c r="P428" s="49"/>
      <c r="Q428" s="49"/>
      <c r="R428" s="49"/>
      <c r="S428" s="49"/>
      <c r="T428" s="49"/>
      <c r="U428" s="49"/>
    </row>
    <row r="429" spans="16:21">
      <c r="P429" s="49"/>
      <c r="Q429" s="49"/>
      <c r="R429" s="49"/>
      <c r="S429" s="49"/>
      <c r="T429" s="49"/>
      <c r="U429" s="49"/>
    </row>
    <row r="430" spans="16:21">
      <c r="P430" s="49"/>
      <c r="Q430" s="49"/>
      <c r="R430" s="49"/>
      <c r="S430" s="49"/>
      <c r="T430" s="49"/>
      <c r="U430" s="49"/>
    </row>
    <row r="431" spans="16:21">
      <c r="P431" s="49"/>
      <c r="Q431" s="49"/>
      <c r="R431" s="49"/>
      <c r="S431" s="49"/>
      <c r="T431" s="49"/>
      <c r="U431" s="49"/>
    </row>
    <row r="432" spans="16:21">
      <c r="P432" s="49"/>
      <c r="Q432" s="49"/>
      <c r="R432" s="49"/>
      <c r="S432" s="49"/>
      <c r="T432" s="49"/>
      <c r="U432" s="49"/>
    </row>
    <row r="433" spans="16:21">
      <c r="P433" s="49"/>
      <c r="Q433" s="49"/>
      <c r="R433" s="49"/>
      <c r="S433" s="49"/>
      <c r="T433" s="49"/>
      <c r="U433" s="49"/>
    </row>
    <row r="434" spans="16:21">
      <c r="P434" s="49"/>
      <c r="Q434" s="49"/>
      <c r="R434" s="49"/>
      <c r="S434" s="49"/>
      <c r="T434" s="49"/>
      <c r="U434" s="49"/>
    </row>
    <row r="435" spans="16:21">
      <c r="P435" s="49"/>
      <c r="Q435" s="49"/>
      <c r="R435" s="49"/>
      <c r="S435" s="49"/>
      <c r="T435" s="49"/>
      <c r="U435" s="49"/>
    </row>
    <row r="436" spans="16:21">
      <c r="P436" s="49"/>
      <c r="Q436" s="49"/>
      <c r="R436" s="49"/>
      <c r="S436" s="49"/>
      <c r="T436" s="49"/>
      <c r="U436" s="49"/>
    </row>
    <row r="437" spans="16:21">
      <c r="P437" s="49"/>
      <c r="Q437" s="49"/>
      <c r="R437" s="49"/>
      <c r="S437" s="49"/>
      <c r="T437" s="49"/>
      <c r="U437" s="49"/>
    </row>
    <row r="438" spans="16:21">
      <c r="P438" s="49"/>
      <c r="Q438" s="49"/>
      <c r="R438" s="49"/>
      <c r="S438" s="49"/>
      <c r="T438" s="49"/>
      <c r="U438" s="49"/>
    </row>
    <row r="439" spans="16:21">
      <c r="P439" s="49"/>
      <c r="Q439" s="49"/>
      <c r="R439" s="49"/>
      <c r="S439" s="49"/>
      <c r="T439" s="49"/>
      <c r="U439" s="49"/>
    </row>
    <row r="440" spans="16:21">
      <c r="P440" s="49"/>
      <c r="Q440" s="49"/>
      <c r="R440" s="49"/>
      <c r="S440" s="49"/>
      <c r="T440" s="49"/>
      <c r="U440" s="49"/>
    </row>
    <row r="441" spans="16:21">
      <c r="P441" s="49"/>
      <c r="Q441" s="49"/>
      <c r="R441" s="49"/>
      <c r="S441" s="49"/>
      <c r="T441" s="49"/>
      <c r="U441" s="49"/>
    </row>
    <row r="442" spans="16:21">
      <c r="P442" s="49"/>
      <c r="Q442" s="49"/>
      <c r="R442" s="49"/>
      <c r="S442" s="49"/>
      <c r="T442" s="49"/>
      <c r="U442" s="49"/>
    </row>
    <row r="443" spans="16:21">
      <c r="P443" s="49"/>
      <c r="Q443" s="49"/>
      <c r="R443" s="49"/>
      <c r="S443" s="49"/>
      <c r="T443" s="49"/>
      <c r="U443" s="49"/>
    </row>
    <row r="444" spans="16:21">
      <c r="P444" s="49"/>
      <c r="Q444" s="49"/>
      <c r="R444" s="49"/>
      <c r="S444" s="49"/>
      <c r="T444" s="49"/>
      <c r="U444" s="49"/>
    </row>
    <row r="445" spans="16:21">
      <c r="P445" s="49"/>
      <c r="Q445" s="49"/>
      <c r="R445" s="49"/>
      <c r="S445" s="49"/>
      <c r="T445" s="49"/>
      <c r="U445" s="49"/>
    </row>
    <row r="446" spans="16:21">
      <c r="P446" s="49"/>
      <c r="Q446" s="49"/>
      <c r="R446" s="49"/>
      <c r="S446" s="49"/>
      <c r="T446" s="49"/>
      <c r="U446" s="49"/>
    </row>
    <row r="447" spans="16:21">
      <c r="P447" s="49"/>
      <c r="Q447" s="49"/>
      <c r="R447" s="49"/>
      <c r="S447" s="49"/>
      <c r="T447" s="49"/>
      <c r="U447" s="49"/>
    </row>
    <row r="448" spans="16:21">
      <c r="P448" s="49"/>
      <c r="Q448" s="49"/>
      <c r="R448" s="49"/>
      <c r="S448" s="49"/>
      <c r="T448" s="49"/>
      <c r="U448" s="49"/>
    </row>
    <row r="449" spans="16:21">
      <c r="P449" s="49"/>
      <c r="Q449" s="49"/>
      <c r="R449" s="49"/>
      <c r="S449" s="49"/>
      <c r="T449" s="49"/>
      <c r="U449" s="49"/>
    </row>
    <row r="450" spans="16:21">
      <c r="P450" s="49"/>
      <c r="Q450" s="49"/>
      <c r="R450" s="49"/>
      <c r="S450" s="49"/>
      <c r="T450" s="49"/>
      <c r="U450" s="49"/>
    </row>
    <row r="451" spans="16:21">
      <c r="P451" s="49"/>
      <c r="Q451" s="49"/>
      <c r="R451" s="49"/>
      <c r="S451" s="49"/>
      <c r="T451" s="49"/>
      <c r="U451" s="49"/>
    </row>
    <row r="452" spans="16:21">
      <c r="P452" s="49"/>
      <c r="Q452" s="49"/>
      <c r="R452" s="49"/>
      <c r="S452" s="49"/>
      <c r="T452" s="49"/>
      <c r="U452" s="49"/>
    </row>
    <row r="453" spans="16:21">
      <c r="P453" s="49"/>
      <c r="Q453" s="49"/>
      <c r="R453" s="49"/>
      <c r="S453" s="49"/>
      <c r="T453" s="49"/>
      <c r="U453" s="49"/>
    </row>
    <row r="454" spans="16:21">
      <c r="P454" s="49"/>
      <c r="Q454" s="49"/>
      <c r="R454" s="49"/>
      <c r="S454" s="49"/>
      <c r="T454" s="49"/>
      <c r="U454" s="49"/>
    </row>
    <row r="455" spans="16:21">
      <c r="P455" s="49"/>
      <c r="Q455" s="49"/>
      <c r="R455" s="49"/>
      <c r="S455" s="49"/>
      <c r="T455" s="49"/>
      <c r="U455" s="49"/>
    </row>
    <row r="456" spans="16:21">
      <c r="P456" s="49"/>
      <c r="Q456" s="49"/>
      <c r="R456" s="49"/>
      <c r="S456" s="49"/>
      <c r="T456" s="49"/>
      <c r="U456" s="49"/>
    </row>
    <row r="457" spans="16:21">
      <c r="P457" s="49"/>
      <c r="Q457" s="49"/>
      <c r="R457" s="49"/>
      <c r="S457" s="49"/>
      <c r="T457" s="49"/>
      <c r="U457" s="49"/>
    </row>
    <row r="458" spans="16:21">
      <c r="P458" s="49"/>
      <c r="Q458" s="49"/>
      <c r="R458" s="49"/>
      <c r="S458" s="49"/>
      <c r="T458" s="49"/>
      <c r="U458" s="49"/>
    </row>
    <row r="459" spans="16:21">
      <c r="P459" s="49"/>
      <c r="Q459" s="49"/>
      <c r="R459" s="49"/>
      <c r="S459" s="49"/>
      <c r="T459" s="49"/>
      <c r="U459" s="49"/>
    </row>
    <row r="460" spans="16:21">
      <c r="P460" s="49"/>
      <c r="Q460" s="49"/>
      <c r="R460" s="49"/>
      <c r="S460" s="49"/>
      <c r="T460" s="49"/>
      <c r="U460" s="49"/>
    </row>
    <row r="461" spans="16:21">
      <c r="P461" s="49"/>
      <c r="Q461" s="49"/>
      <c r="R461" s="49"/>
      <c r="S461" s="49"/>
      <c r="T461" s="49"/>
      <c r="U461" s="49"/>
    </row>
    <row r="462" spans="16:21">
      <c r="P462" s="49"/>
      <c r="Q462" s="49"/>
      <c r="R462" s="49"/>
      <c r="S462" s="49"/>
      <c r="T462" s="49"/>
      <c r="U462" s="49"/>
    </row>
    <row r="463" spans="16:21">
      <c r="P463" s="49"/>
      <c r="Q463" s="49"/>
      <c r="R463" s="49"/>
      <c r="S463" s="49"/>
      <c r="T463" s="49"/>
      <c r="U463" s="49"/>
    </row>
    <row r="464" spans="16:21">
      <c r="P464" s="49"/>
      <c r="Q464" s="49"/>
      <c r="R464" s="49"/>
      <c r="S464" s="49"/>
      <c r="T464" s="49"/>
      <c r="U464" s="49"/>
    </row>
    <row r="465" spans="16:21">
      <c r="P465" s="49"/>
      <c r="Q465" s="49"/>
      <c r="R465" s="49"/>
      <c r="S465" s="49"/>
      <c r="T465" s="49"/>
      <c r="U465" s="49"/>
    </row>
    <row r="466" spans="16:21">
      <c r="P466" s="49"/>
      <c r="Q466" s="49"/>
      <c r="R466" s="49"/>
      <c r="S466" s="49"/>
      <c r="T466" s="49"/>
      <c r="U466" s="49"/>
    </row>
    <row r="467" spans="16:21">
      <c r="P467" s="49"/>
      <c r="Q467" s="49"/>
      <c r="R467" s="49"/>
      <c r="S467" s="49"/>
      <c r="T467" s="49"/>
      <c r="U467" s="49"/>
    </row>
    <row r="468" spans="16:21">
      <c r="P468" s="49"/>
      <c r="Q468" s="49"/>
      <c r="R468" s="49"/>
      <c r="S468" s="49"/>
      <c r="T468" s="49"/>
      <c r="U468" s="49"/>
    </row>
    <row r="469" spans="16:21">
      <c r="P469" s="49"/>
      <c r="Q469" s="49"/>
      <c r="R469" s="49"/>
      <c r="S469" s="49"/>
      <c r="T469" s="49"/>
      <c r="U469" s="49"/>
    </row>
    <row r="470" spans="16:21">
      <c r="P470" s="49"/>
      <c r="Q470" s="49"/>
      <c r="R470" s="49"/>
      <c r="S470" s="49"/>
      <c r="T470" s="49"/>
      <c r="U470" s="49"/>
    </row>
    <row r="471" spans="16:21">
      <c r="P471" s="49"/>
      <c r="Q471" s="49"/>
      <c r="R471" s="49"/>
      <c r="S471" s="49"/>
      <c r="T471" s="49"/>
      <c r="U471" s="49"/>
    </row>
    <row r="472" spans="16:21">
      <c r="P472" s="49"/>
      <c r="Q472" s="49"/>
      <c r="R472" s="49"/>
      <c r="S472" s="49"/>
      <c r="T472" s="49"/>
      <c r="U472" s="49"/>
    </row>
    <row r="473" spans="16:21">
      <c r="P473" s="49"/>
      <c r="Q473" s="49"/>
      <c r="R473" s="49"/>
      <c r="S473" s="49"/>
      <c r="T473" s="49"/>
      <c r="U473" s="49"/>
    </row>
    <row r="474" spans="16:21">
      <c r="P474" s="49"/>
      <c r="Q474" s="49"/>
      <c r="R474" s="49"/>
      <c r="S474" s="49"/>
      <c r="T474" s="49"/>
      <c r="U474" s="49"/>
    </row>
    <row r="475" spans="16:21">
      <c r="P475" s="49"/>
      <c r="Q475" s="49"/>
      <c r="R475" s="49"/>
      <c r="S475" s="49"/>
      <c r="T475" s="49"/>
      <c r="U475" s="49"/>
    </row>
    <row r="476" spans="16:21">
      <c r="P476" s="49"/>
      <c r="Q476" s="49"/>
      <c r="R476" s="49"/>
      <c r="S476" s="49"/>
      <c r="T476" s="49"/>
      <c r="U476" s="49"/>
    </row>
    <row r="477" spans="16:21">
      <c r="P477" s="49"/>
      <c r="Q477" s="49"/>
      <c r="R477" s="49"/>
      <c r="S477" s="49"/>
      <c r="T477" s="49"/>
      <c r="U477" s="49"/>
    </row>
    <row r="478" spans="16:21">
      <c r="P478" s="49"/>
      <c r="Q478" s="49"/>
      <c r="R478" s="49"/>
      <c r="S478" s="49"/>
      <c r="T478" s="49"/>
      <c r="U478" s="49"/>
    </row>
    <row r="479" spans="16:21">
      <c r="P479" s="49"/>
      <c r="Q479" s="49"/>
      <c r="R479" s="49"/>
      <c r="S479" s="49"/>
      <c r="T479" s="49"/>
      <c r="U479" s="49"/>
    </row>
    <row r="480" spans="16:21">
      <c r="P480" s="49"/>
      <c r="Q480" s="49"/>
      <c r="R480" s="49"/>
      <c r="S480" s="49"/>
      <c r="T480" s="49"/>
      <c r="U480" s="49"/>
    </row>
    <row r="481" spans="16:21">
      <c r="P481" s="49"/>
      <c r="Q481" s="49"/>
      <c r="R481" s="49"/>
      <c r="S481" s="49"/>
      <c r="T481" s="49"/>
      <c r="U481" s="49"/>
    </row>
    <row r="482" spans="16:21">
      <c r="P482" s="49"/>
      <c r="Q482" s="49"/>
      <c r="R482" s="49"/>
      <c r="S482" s="49"/>
      <c r="T482" s="49"/>
      <c r="U482" s="49"/>
    </row>
    <row r="483" spans="16:21">
      <c r="P483" s="49"/>
      <c r="Q483" s="49"/>
      <c r="R483" s="49"/>
      <c r="S483" s="49"/>
      <c r="T483" s="49"/>
      <c r="U483" s="49"/>
    </row>
    <row r="484" spans="16:21">
      <c r="P484" s="49"/>
      <c r="Q484" s="49"/>
      <c r="R484" s="49"/>
      <c r="S484" s="49"/>
      <c r="T484" s="49"/>
      <c r="U484" s="49"/>
    </row>
    <row r="485" spans="16:21">
      <c r="P485" s="49"/>
      <c r="Q485" s="49"/>
      <c r="R485" s="49"/>
      <c r="S485" s="49"/>
      <c r="T485" s="49"/>
      <c r="U485" s="49"/>
    </row>
    <row r="486" spans="16:21">
      <c r="P486" s="49"/>
      <c r="Q486" s="49"/>
      <c r="R486" s="49"/>
      <c r="S486" s="49"/>
      <c r="T486" s="49"/>
      <c r="U486" s="49"/>
    </row>
    <row r="487" spans="16:21">
      <c r="P487" s="49"/>
      <c r="Q487" s="49"/>
      <c r="R487" s="49"/>
      <c r="S487" s="49"/>
      <c r="T487" s="49"/>
      <c r="U487" s="49"/>
    </row>
    <row r="488" spans="16:21">
      <c r="P488" s="49"/>
      <c r="Q488" s="49"/>
      <c r="R488" s="49"/>
      <c r="S488" s="49"/>
      <c r="T488" s="49"/>
      <c r="U488" s="49"/>
    </row>
    <row r="489" spans="16:21">
      <c r="P489" s="49"/>
      <c r="Q489" s="49"/>
      <c r="R489" s="49"/>
      <c r="S489" s="49"/>
      <c r="T489" s="49"/>
      <c r="U489" s="49"/>
    </row>
    <row r="490" spans="16:21">
      <c r="P490" s="49"/>
      <c r="Q490" s="49"/>
      <c r="R490" s="49"/>
      <c r="S490" s="49"/>
      <c r="T490" s="49"/>
      <c r="U490" s="49"/>
    </row>
    <row r="491" spans="16:21">
      <c r="P491" s="49"/>
      <c r="Q491" s="49"/>
      <c r="R491" s="49"/>
      <c r="S491" s="49"/>
      <c r="T491" s="49"/>
      <c r="U491" s="49"/>
    </row>
    <row r="492" spans="16:21">
      <c r="P492" s="49"/>
      <c r="Q492" s="49"/>
      <c r="R492" s="49"/>
      <c r="S492" s="49"/>
      <c r="T492" s="49"/>
      <c r="U492" s="49"/>
    </row>
    <row r="493" spans="16:21">
      <c r="P493" s="49"/>
      <c r="Q493" s="49"/>
      <c r="R493" s="49"/>
      <c r="S493" s="49"/>
      <c r="T493" s="49"/>
      <c r="U493" s="49"/>
    </row>
    <row r="494" spans="16:21">
      <c r="P494" s="49"/>
      <c r="Q494" s="49"/>
      <c r="R494" s="49"/>
      <c r="S494" s="49"/>
      <c r="T494" s="49"/>
      <c r="U494" s="49"/>
    </row>
    <row r="495" spans="16:21">
      <c r="P495" s="49"/>
      <c r="Q495" s="49"/>
      <c r="R495" s="49"/>
      <c r="S495" s="49"/>
      <c r="T495" s="49"/>
      <c r="U495" s="49"/>
    </row>
    <row r="496" spans="16:21">
      <c r="P496" s="49"/>
      <c r="Q496" s="49"/>
      <c r="R496" s="49"/>
      <c r="S496" s="49"/>
      <c r="T496" s="49"/>
      <c r="U496" s="49"/>
    </row>
    <row r="497" spans="16:21">
      <c r="P497" s="49"/>
      <c r="Q497" s="49"/>
      <c r="R497" s="49"/>
      <c r="S497" s="49"/>
      <c r="T497" s="49"/>
      <c r="U497" s="49"/>
    </row>
    <row r="498" spans="16:21">
      <c r="P498" s="49"/>
      <c r="Q498" s="49"/>
      <c r="R498" s="49"/>
      <c r="S498" s="49"/>
      <c r="T498" s="49"/>
      <c r="U498" s="49"/>
    </row>
    <row r="499" spans="16:21">
      <c r="P499" s="49"/>
      <c r="Q499" s="49"/>
      <c r="R499" s="49"/>
      <c r="S499" s="49"/>
      <c r="T499" s="49"/>
      <c r="U499" s="49"/>
    </row>
    <row r="500" spans="16:21">
      <c r="P500" s="49"/>
      <c r="Q500" s="49"/>
      <c r="R500" s="49"/>
      <c r="S500" s="49"/>
      <c r="T500" s="49"/>
      <c r="U500" s="49"/>
    </row>
    <row r="501" spans="16:21">
      <c r="P501" s="49"/>
      <c r="Q501" s="49"/>
      <c r="R501" s="49"/>
      <c r="S501" s="49"/>
      <c r="T501" s="49"/>
      <c r="U501" s="49"/>
    </row>
    <row r="502" spans="16:21">
      <c r="P502" s="49"/>
      <c r="Q502" s="49"/>
      <c r="R502" s="49"/>
      <c r="S502" s="49"/>
      <c r="T502" s="49"/>
      <c r="U502" s="49"/>
    </row>
    <row r="503" spans="16:21">
      <c r="P503" s="49"/>
      <c r="Q503" s="49"/>
      <c r="R503" s="49"/>
      <c r="S503" s="49"/>
      <c r="T503" s="49"/>
      <c r="U503" s="49"/>
    </row>
    <row r="504" spans="16:21">
      <c r="P504" s="49"/>
      <c r="Q504" s="49"/>
      <c r="R504" s="49"/>
      <c r="S504" s="49"/>
      <c r="T504" s="49"/>
      <c r="U504" s="49"/>
    </row>
    <row r="505" spans="16:21">
      <c r="P505" s="49"/>
      <c r="Q505" s="49"/>
      <c r="R505" s="49"/>
      <c r="S505" s="49"/>
      <c r="T505" s="49"/>
      <c r="U505" s="49"/>
    </row>
    <row r="506" spans="16:21">
      <c r="P506" s="49"/>
      <c r="Q506" s="49"/>
      <c r="R506" s="49"/>
      <c r="S506" s="49"/>
      <c r="T506" s="49"/>
      <c r="U506" s="49"/>
    </row>
    <row r="507" spans="16:21">
      <c r="P507" s="49"/>
      <c r="Q507" s="49"/>
      <c r="R507" s="49"/>
      <c r="S507" s="49"/>
      <c r="T507" s="49"/>
      <c r="U507" s="49"/>
    </row>
    <row r="508" spans="16:21">
      <c r="P508" s="49"/>
      <c r="Q508" s="49"/>
      <c r="R508" s="49"/>
      <c r="S508" s="49"/>
      <c r="T508" s="49"/>
      <c r="U508" s="49"/>
    </row>
    <row r="509" spans="16:21">
      <c r="P509" s="49"/>
      <c r="Q509" s="49"/>
      <c r="R509" s="49"/>
      <c r="S509" s="49"/>
      <c r="T509" s="49"/>
      <c r="U509" s="49"/>
    </row>
    <row r="510" spans="16:21">
      <c r="P510" s="49"/>
      <c r="Q510" s="49"/>
      <c r="R510" s="49"/>
      <c r="S510" s="49"/>
      <c r="T510" s="49"/>
      <c r="U510" s="49"/>
    </row>
    <row r="511" spans="16:21">
      <c r="P511" s="49"/>
      <c r="Q511" s="49"/>
      <c r="R511" s="49"/>
      <c r="S511" s="49"/>
      <c r="T511" s="49"/>
      <c r="U511" s="49"/>
    </row>
    <row r="512" spans="16:21">
      <c r="P512" s="49"/>
      <c r="Q512" s="49"/>
      <c r="R512" s="49"/>
      <c r="S512" s="49"/>
      <c r="T512" s="49"/>
      <c r="U512" s="49"/>
    </row>
    <row r="513" spans="16:21">
      <c r="P513" s="49"/>
      <c r="Q513" s="49"/>
      <c r="R513" s="49"/>
      <c r="S513" s="49"/>
      <c r="T513" s="49"/>
      <c r="U513" s="49"/>
    </row>
    <row r="514" spans="16:21">
      <c r="P514" s="49"/>
      <c r="Q514" s="49"/>
      <c r="R514" s="49"/>
      <c r="S514" s="49"/>
      <c r="T514" s="49"/>
      <c r="U514" s="49"/>
    </row>
    <row r="515" spans="16:21">
      <c r="P515" s="49"/>
      <c r="Q515" s="49"/>
      <c r="R515" s="49"/>
      <c r="S515" s="49"/>
      <c r="T515" s="49"/>
      <c r="U515" s="49"/>
    </row>
    <row r="516" spans="16:21">
      <c r="P516" s="49"/>
      <c r="Q516" s="49"/>
      <c r="R516" s="49"/>
      <c r="S516" s="49"/>
      <c r="T516" s="49"/>
      <c r="U516" s="49"/>
    </row>
    <row r="517" spans="16:21">
      <c r="P517" s="49"/>
      <c r="Q517" s="49"/>
      <c r="R517" s="49"/>
      <c r="S517" s="49"/>
      <c r="T517" s="49"/>
      <c r="U517" s="49"/>
    </row>
    <row r="518" spans="16:21">
      <c r="P518" s="49"/>
      <c r="Q518" s="49"/>
      <c r="R518" s="49"/>
      <c r="S518" s="49"/>
      <c r="T518" s="49"/>
      <c r="U518" s="49"/>
    </row>
    <row r="519" spans="16:21">
      <c r="P519" s="49"/>
      <c r="Q519" s="49"/>
      <c r="R519" s="49"/>
      <c r="S519" s="49"/>
      <c r="T519" s="49"/>
      <c r="U519" s="49"/>
    </row>
    <row r="520" spans="16:21">
      <c r="P520" s="49"/>
      <c r="Q520" s="49"/>
      <c r="R520" s="49"/>
      <c r="S520" s="49"/>
      <c r="T520" s="49"/>
      <c r="U520" s="49"/>
    </row>
    <row r="521" spans="16:21">
      <c r="P521" s="49"/>
      <c r="Q521" s="49"/>
      <c r="R521" s="49"/>
      <c r="S521" s="49"/>
      <c r="T521" s="49"/>
      <c r="U521" s="49"/>
    </row>
    <row r="522" spans="16:21">
      <c r="P522" s="49"/>
      <c r="Q522" s="49"/>
      <c r="R522" s="49"/>
      <c r="S522" s="49"/>
      <c r="T522" s="49"/>
      <c r="U522" s="49"/>
    </row>
    <row r="523" spans="16:21">
      <c r="P523" s="49"/>
      <c r="Q523" s="49"/>
      <c r="R523" s="49"/>
      <c r="S523" s="49"/>
      <c r="T523" s="49"/>
      <c r="U523" s="49"/>
    </row>
    <row r="524" spans="16:21">
      <c r="P524" s="49"/>
      <c r="Q524" s="49"/>
      <c r="R524" s="49"/>
      <c r="S524" s="49"/>
      <c r="T524" s="49"/>
      <c r="U524" s="49"/>
    </row>
    <row r="525" spans="16:21">
      <c r="P525" s="49"/>
      <c r="Q525" s="49"/>
      <c r="R525" s="49"/>
      <c r="S525" s="49"/>
      <c r="T525" s="49"/>
      <c r="U525" s="49"/>
    </row>
    <row r="526" spans="16:21">
      <c r="P526" s="49"/>
      <c r="Q526" s="49"/>
      <c r="R526" s="49"/>
      <c r="S526" s="49"/>
      <c r="T526" s="49"/>
      <c r="U526" s="49"/>
    </row>
    <row r="527" spans="16:21">
      <c r="P527" s="49"/>
      <c r="Q527" s="49"/>
      <c r="R527" s="49"/>
      <c r="S527" s="49"/>
      <c r="T527" s="49"/>
      <c r="U527" s="49"/>
    </row>
    <row r="528" spans="16:21">
      <c r="P528" s="49"/>
      <c r="Q528" s="49"/>
      <c r="R528" s="49"/>
      <c r="S528" s="49"/>
      <c r="T528" s="49"/>
      <c r="U528" s="49"/>
    </row>
    <row r="529" spans="16:21">
      <c r="P529" s="49"/>
      <c r="Q529" s="49"/>
      <c r="R529" s="49"/>
      <c r="S529" s="49"/>
      <c r="T529" s="49"/>
      <c r="U529" s="49"/>
    </row>
    <row r="530" spans="16:21">
      <c r="P530" s="49"/>
      <c r="Q530" s="49"/>
      <c r="R530" s="49"/>
      <c r="S530" s="49"/>
      <c r="T530" s="49"/>
      <c r="U530" s="49"/>
    </row>
    <row r="531" spans="16:21">
      <c r="P531" s="49"/>
      <c r="Q531" s="49"/>
      <c r="R531" s="49"/>
      <c r="S531" s="49"/>
      <c r="T531" s="49"/>
      <c r="U531" s="49"/>
    </row>
    <row r="532" spans="16:21">
      <c r="P532" s="49"/>
      <c r="Q532" s="49"/>
      <c r="R532" s="49"/>
      <c r="S532" s="49"/>
      <c r="T532" s="49"/>
      <c r="U532" s="49"/>
    </row>
    <row r="533" spans="16:21">
      <c r="P533" s="49"/>
      <c r="Q533" s="49"/>
      <c r="R533" s="49"/>
      <c r="S533" s="49"/>
      <c r="T533" s="49"/>
      <c r="U533" s="49"/>
    </row>
    <row r="534" spans="16:21">
      <c r="P534" s="49"/>
      <c r="Q534" s="49"/>
      <c r="R534" s="49"/>
      <c r="S534" s="49"/>
      <c r="T534" s="49"/>
      <c r="U534" s="49"/>
    </row>
    <row r="535" spans="16:21">
      <c r="P535" s="49"/>
      <c r="Q535" s="49"/>
      <c r="R535" s="49"/>
      <c r="S535" s="49"/>
      <c r="T535" s="49"/>
      <c r="U535" s="49"/>
    </row>
    <row r="536" spans="16:21">
      <c r="P536" s="49"/>
      <c r="Q536" s="49"/>
      <c r="R536" s="49"/>
      <c r="S536" s="49"/>
      <c r="T536" s="49"/>
      <c r="U536" s="49"/>
    </row>
    <row r="537" spans="16:21">
      <c r="P537" s="49"/>
      <c r="Q537" s="49"/>
      <c r="R537" s="49"/>
      <c r="S537" s="49"/>
      <c r="T537" s="49"/>
      <c r="U537" s="49"/>
    </row>
    <row r="538" spans="16:21">
      <c r="P538" s="49"/>
      <c r="Q538" s="49"/>
      <c r="R538" s="49"/>
      <c r="S538" s="49"/>
      <c r="T538" s="49"/>
      <c r="U538" s="49"/>
    </row>
    <row r="539" spans="16:21">
      <c r="P539" s="49"/>
      <c r="Q539" s="49"/>
      <c r="R539" s="49"/>
      <c r="S539" s="49"/>
      <c r="T539" s="49"/>
      <c r="U539" s="49"/>
    </row>
    <row r="540" spans="16:21">
      <c r="P540" s="49"/>
      <c r="Q540" s="49"/>
      <c r="R540" s="49"/>
      <c r="S540" s="49"/>
      <c r="T540" s="49"/>
      <c r="U540" s="49"/>
    </row>
    <row r="541" spans="16:21">
      <c r="P541" s="49"/>
      <c r="Q541" s="49"/>
      <c r="R541" s="49"/>
      <c r="S541" s="49"/>
      <c r="T541" s="49"/>
      <c r="U541" s="49"/>
    </row>
    <row r="542" spans="16:21">
      <c r="P542" s="49"/>
      <c r="Q542" s="49"/>
      <c r="R542" s="49"/>
      <c r="S542" s="49"/>
      <c r="T542" s="49"/>
      <c r="U542" s="49"/>
    </row>
    <row r="543" spans="16:21">
      <c r="P543" s="49"/>
      <c r="Q543" s="49"/>
      <c r="R543" s="49"/>
      <c r="S543" s="49"/>
      <c r="T543" s="49"/>
      <c r="U543" s="49"/>
    </row>
    <row r="544" spans="16:21">
      <c r="P544" s="49"/>
      <c r="Q544" s="49"/>
      <c r="R544" s="49"/>
      <c r="S544" s="49"/>
      <c r="T544" s="49"/>
      <c r="U544" s="49"/>
    </row>
    <row r="545" spans="16:21">
      <c r="P545" s="49"/>
      <c r="Q545" s="49"/>
      <c r="R545" s="49"/>
      <c r="S545" s="49"/>
      <c r="T545" s="49"/>
      <c r="U545" s="49"/>
    </row>
    <row r="546" spans="16:21">
      <c r="P546" s="49"/>
      <c r="Q546" s="49"/>
      <c r="R546" s="49"/>
      <c r="S546" s="49"/>
      <c r="T546" s="49"/>
      <c r="U546" s="49"/>
    </row>
    <row r="547" spans="16:21">
      <c r="P547" s="49"/>
      <c r="Q547" s="49"/>
      <c r="R547" s="49"/>
      <c r="S547" s="49"/>
      <c r="T547" s="49"/>
      <c r="U547" s="49"/>
    </row>
    <row r="548" spans="16:21">
      <c r="P548" s="49"/>
      <c r="Q548" s="49"/>
      <c r="R548" s="49"/>
      <c r="S548" s="49"/>
      <c r="T548" s="49"/>
      <c r="U548" s="49"/>
    </row>
    <row r="549" spans="16:21">
      <c r="P549" s="49"/>
      <c r="Q549" s="49"/>
      <c r="R549" s="49"/>
      <c r="S549" s="49"/>
      <c r="T549" s="49"/>
      <c r="U549" s="49"/>
    </row>
    <row r="550" spans="16:21">
      <c r="P550" s="49"/>
      <c r="Q550" s="49"/>
      <c r="R550" s="49"/>
      <c r="S550" s="49"/>
      <c r="T550" s="49"/>
      <c r="U550" s="49"/>
    </row>
    <row r="551" spans="16:21">
      <c r="P551" s="49"/>
      <c r="Q551" s="49"/>
      <c r="R551" s="49"/>
      <c r="S551" s="49"/>
      <c r="T551" s="49"/>
      <c r="U551" s="49"/>
    </row>
    <row r="552" spans="16:21">
      <c r="P552" s="49"/>
      <c r="Q552" s="49"/>
      <c r="R552" s="49"/>
      <c r="S552" s="49"/>
      <c r="T552" s="49"/>
      <c r="U552" s="49"/>
    </row>
    <row r="553" spans="16:21">
      <c r="P553" s="49"/>
      <c r="Q553" s="49"/>
      <c r="R553" s="49"/>
      <c r="S553" s="49"/>
      <c r="T553" s="49"/>
      <c r="U553" s="49"/>
    </row>
    <row r="554" spans="16:21">
      <c r="P554" s="49"/>
      <c r="Q554" s="49"/>
      <c r="R554" s="49"/>
      <c r="S554" s="49"/>
      <c r="T554" s="49"/>
      <c r="U554" s="49"/>
    </row>
    <row r="555" spans="16:21">
      <c r="P555" s="49"/>
      <c r="Q555" s="49"/>
      <c r="R555" s="49"/>
      <c r="S555" s="49"/>
      <c r="T555" s="49"/>
      <c r="U555" s="49"/>
    </row>
    <row r="556" spans="16:21">
      <c r="P556" s="49"/>
      <c r="Q556" s="49"/>
      <c r="R556" s="49"/>
      <c r="S556" s="49"/>
      <c r="T556" s="49"/>
      <c r="U556" s="49"/>
    </row>
    <row r="557" spans="16:21">
      <c r="P557" s="49"/>
      <c r="Q557" s="49"/>
      <c r="R557" s="49"/>
      <c r="S557" s="49"/>
      <c r="T557" s="49"/>
      <c r="U557" s="49"/>
    </row>
    <row r="558" spans="16:21">
      <c r="P558" s="49"/>
      <c r="Q558" s="49"/>
      <c r="R558" s="49"/>
      <c r="S558" s="49"/>
      <c r="T558" s="49"/>
      <c r="U558" s="49"/>
    </row>
    <row r="559" spans="16:21">
      <c r="P559" s="49"/>
      <c r="Q559" s="49"/>
      <c r="R559" s="49"/>
      <c r="S559" s="49"/>
      <c r="T559" s="49"/>
      <c r="U559" s="49"/>
    </row>
    <row r="560" spans="16:21">
      <c r="P560" s="49"/>
      <c r="Q560" s="49"/>
      <c r="R560" s="49"/>
      <c r="S560" s="49"/>
      <c r="T560" s="49"/>
      <c r="U560" s="49"/>
    </row>
    <row r="561" spans="16:21">
      <c r="P561" s="49"/>
      <c r="Q561" s="49"/>
      <c r="R561" s="49"/>
      <c r="S561" s="49"/>
      <c r="T561" s="49"/>
      <c r="U561" s="49"/>
    </row>
    <row r="562" spans="16:21">
      <c r="P562" s="49"/>
      <c r="Q562" s="49"/>
      <c r="R562" s="49"/>
      <c r="S562" s="49"/>
      <c r="T562" s="49"/>
      <c r="U562" s="49"/>
    </row>
    <row r="563" spans="16:21">
      <c r="P563" s="49"/>
      <c r="Q563" s="49"/>
      <c r="R563" s="49"/>
      <c r="S563" s="49"/>
      <c r="T563" s="49"/>
      <c r="U563" s="49"/>
    </row>
    <row r="564" spans="16:21">
      <c r="P564" s="49"/>
      <c r="Q564" s="49"/>
      <c r="R564" s="49"/>
      <c r="S564" s="49"/>
      <c r="T564" s="49"/>
      <c r="U564" s="49"/>
    </row>
    <row r="565" spans="16:21">
      <c r="P565" s="49"/>
      <c r="Q565" s="49"/>
      <c r="R565" s="49"/>
      <c r="S565" s="49"/>
      <c r="T565" s="49"/>
      <c r="U565" s="49"/>
    </row>
    <row r="566" spans="16:21">
      <c r="P566" s="49"/>
      <c r="Q566" s="49"/>
      <c r="R566" s="49"/>
      <c r="S566" s="49"/>
      <c r="T566" s="49"/>
      <c r="U566" s="49"/>
    </row>
    <row r="567" spans="16:21">
      <c r="P567" s="49"/>
      <c r="Q567" s="49"/>
      <c r="R567" s="49"/>
      <c r="S567" s="49"/>
      <c r="T567" s="49"/>
      <c r="U567" s="49"/>
    </row>
    <row r="568" spans="16:21">
      <c r="P568" s="49"/>
      <c r="Q568" s="49"/>
      <c r="R568" s="49"/>
      <c r="S568" s="49"/>
      <c r="T568" s="49"/>
      <c r="U568" s="49"/>
    </row>
    <row r="569" spans="16:21">
      <c r="P569" s="49"/>
      <c r="Q569" s="49"/>
      <c r="R569" s="49"/>
      <c r="S569" s="49"/>
      <c r="T569" s="49"/>
      <c r="U569" s="49"/>
    </row>
    <row r="570" spans="16:21">
      <c r="P570" s="49"/>
      <c r="Q570" s="49"/>
      <c r="R570" s="49"/>
      <c r="S570" s="49"/>
      <c r="T570" s="49"/>
      <c r="U570" s="49"/>
    </row>
    <row r="571" spans="16:21">
      <c r="P571" s="49"/>
      <c r="Q571" s="49"/>
      <c r="R571" s="49"/>
      <c r="S571" s="49"/>
      <c r="T571" s="49"/>
      <c r="U571" s="49"/>
    </row>
    <row r="572" spans="16:21">
      <c r="P572" s="49"/>
      <c r="Q572" s="49"/>
      <c r="R572" s="49"/>
      <c r="S572" s="49"/>
      <c r="T572" s="49"/>
      <c r="U572" s="49"/>
    </row>
    <row r="573" spans="16:21">
      <c r="P573" s="49"/>
      <c r="Q573" s="49"/>
      <c r="R573" s="49"/>
      <c r="S573" s="49"/>
      <c r="T573" s="49"/>
      <c r="U573" s="49"/>
    </row>
    <row r="574" spans="16:21">
      <c r="P574" s="49"/>
      <c r="Q574" s="49"/>
      <c r="R574" s="49"/>
      <c r="S574" s="49"/>
      <c r="T574" s="49"/>
      <c r="U574" s="49"/>
    </row>
    <row r="575" spans="16:21">
      <c r="P575" s="49"/>
      <c r="Q575" s="49"/>
      <c r="R575" s="49"/>
      <c r="S575" s="49"/>
      <c r="T575" s="49"/>
      <c r="U575" s="49"/>
    </row>
    <row r="576" spans="16:21">
      <c r="P576" s="49"/>
      <c r="Q576" s="49"/>
      <c r="R576" s="49"/>
      <c r="S576" s="49"/>
      <c r="T576" s="49"/>
      <c r="U576" s="49"/>
    </row>
    <row r="577" spans="16:21">
      <c r="P577" s="49"/>
      <c r="Q577" s="49"/>
      <c r="R577" s="49"/>
      <c r="S577" s="49"/>
      <c r="T577" s="49"/>
      <c r="U577" s="49"/>
    </row>
    <row r="578" spans="16:21">
      <c r="P578" s="49"/>
      <c r="Q578" s="49"/>
      <c r="R578" s="49"/>
      <c r="S578" s="49"/>
      <c r="T578" s="49"/>
      <c r="U578" s="49"/>
    </row>
    <row r="579" spans="16:21">
      <c r="P579" s="49"/>
      <c r="Q579" s="49"/>
      <c r="R579" s="49"/>
      <c r="S579" s="49"/>
      <c r="T579" s="49"/>
      <c r="U579" s="49"/>
    </row>
    <row r="580" spans="16:21">
      <c r="P580" s="49"/>
      <c r="Q580" s="49"/>
      <c r="R580" s="49"/>
      <c r="S580" s="49"/>
      <c r="T580" s="49"/>
      <c r="U580" s="49"/>
    </row>
    <row r="581" spans="16:21">
      <c r="P581" s="49"/>
      <c r="Q581" s="49"/>
      <c r="R581" s="49"/>
      <c r="S581" s="49"/>
      <c r="T581" s="49"/>
      <c r="U581" s="49"/>
    </row>
    <row r="582" spans="16:21">
      <c r="P582" s="49"/>
      <c r="Q582" s="49"/>
      <c r="R582" s="49"/>
      <c r="S582" s="49"/>
      <c r="T582" s="49"/>
      <c r="U582" s="49"/>
    </row>
    <row r="583" spans="16:21">
      <c r="P583" s="49"/>
      <c r="Q583" s="49"/>
      <c r="R583" s="49"/>
      <c r="S583" s="49"/>
      <c r="T583" s="49"/>
      <c r="U583" s="49"/>
    </row>
    <row r="584" spans="16:21">
      <c r="P584" s="49"/>
      <c r="Q584" s="49"/>
      <c r="R584" s="49"/>
      <c r="S584" s="49"/>
      <c r="T584" s="49"/>
      <c r="U584" s="49"/>
    </row>
    <row r="585" spans="16:21">
      <c r="P585" s="49"/>
      <c r="Q585" s="49"/>
      <c r="R585" s="49"/>
      <c r="S585" s="49"/>
      <c r="T585" s="49"/>
      <c r="U585" s="49"/>
    </row>
    <row r="586" spans="16:21">
      <c r="P586" s="49"/>
      <c r="Q586" s="49"/>
      <c r="R586" s="49"/>
      <c r="S586" s="49"/>
      <c r="T586" s="49"/>
      <c r="U586" s="49"/>
    </row>
    <row r="587" spans="16:21">
      <c r="P587" s="49"/>
      <c r="Q587" s="49"/>
      <c r="R587" s="49"/>
      <c r="S587" s="49"/>
      <c r="T587" s="49"/>
      <c r="U587" s="49"/>
    </row>
    <row r="588" spans="16:21">
      <c r="P588" s="49"/>
      <c r="Q588" s="49"/>
      <c r="R588" s="49"/>
      <c r="S588" s="49"/>
      <c r="T588" s="49"/>
      <c r="U588" s="49"/>
    </row>
    <row r="589" spans="16:21">
      <c r="P589" s="49"/>
      <c r="Q589" s="49"/>
      <c r="R589" s="49"/>
      <c r="S589" s="49"/>
      <c r="T589" s="49"/>
      <c r="U589" s="49"/>
    </row>
    <row r="590" spans="16:21">
      <c r="P590" s="49"/>
      <c r="Q590" s="49"/>
      <c r="R590" s="49"/>
      <c r="S590" s="49"/>
      <c r="T590" s="49"/>
      <c r="U590" s="49"/>
    </row>
    <row r="591" spans="16:21">
      <c r="P591" s="49"/>
      <c r="Q591" s="49"/>
      <c r="R591" s="49"/>
      <c r="S591" s="49"/>
      <c r="T591" s="49"/>
      <c r="U591" s="49"/>
    </row>
    <row r="592" spans="16:21">
      <c r="P592" s="49"/>
      <c r="Q592" s="49"/>
      <c r="R592" s="49"/>
      <c r="S592" s="49"/>
      <c r="T592" s="49"/>
      <c r="U592" s="49"/>
    </row>
    <row r="593" spans="16:21">
      <c r="P593" s="49"/>
      <c r="Q593" s="49"/>
      <c r="R593" s="49"/>
      <c r="S593" s="49"/>
      <c r="T593" s="49"/>
      <c r="U593" s="49"/>
    </row>
    <row r="594" spans="16:21">
      <c r="P594" s="49"/>
      <c r="Q594" s="49"/>
      <c r="R594" s="49"/>
      <c r="S594" s="49"/>
      <c r="T594" s="49"/>
      <c r="U594" s="49"/>
    </row>
    <row r="595" spans="16:21">
      <c r="P595" s="49"/>
      <c r="Q595" s="49"/>
      <c r="R595" s="49"/>
      <c r="S595" s="49"/>
      <c r="T595" s="49"/>
      <c r="U595" s="49"/>
    </row>
    <row r="596" spans="16:21">
      <c r="P596" s="49"/>
      <c r="Q596" s="49"/>
      <c r="R596" s="49"/>
      <c r="S596" s="49"/>
      <c r="T596" s="49"/>
      <c r="U596" s="49"/>
    </row>
    <row r="597" spans="16:21">
      <c r="P597" s="49"/>
      <c r="Q597" s="49"/>
      <c r="R597" s="49"/>
      <c r="S597" s="49"/>
      <c r="T597" s="49"/>
      <c r="U597" s="49"/>
    </row>
    <row r="598" spans="16:21">
      <c r="P598" s="49"/>
      <c r="Q598" s="49"/>
      <c r="R598" s="49"/>
      <c r="S598" s="49"/>
      <c r="T598" s="49"/>
      <c r="U598" s="49"/>
    </row>
    <row r="599" spans="16:21">
      <c r="P599" s="49"/>
      <c r="Q599" s="49"/>
      <c r="R599" s="49"/>
      <c r="S599" s="49"/>
      <c r="T599" s="49"/>
      <c r="U599" s="49"/>
    </row>
    <row r="600" spans="16:21">
      <c r="P600" s="49"/>
      <c r="Q600" s="49"/>
      <c r="R600" s="49"/>
      <c r="S600" s="49"/>
      <c r="T600" s="49"/>
      <c r="U600" s="49"/>
    </row>
    <row r="601" spans="16:21">
      <c r="P601" s="49"/>
      <c r="Q601" s="49"/>
      <c r="R601" s="49"/>
      <c r="S601" s="49"/>
      <c r="T601" s="49"/>
      <c r="U601" s="49"/>
    </row>
    <row r="602" spans="16:21">
      <c r="P602" s="49"/>
      <c r="Q602" s="49"/>
      <c r="R602" s="49"/>
      <c r="S602" s="49"/>
      <c r="T602" s="49"/>
      <c r="U602" s="49"/>
    </row>
    <row r="603" spans="16:21">
      <c r="P603" s="49"/>
      <c r="Q603" s="49"/>
      <c r="R603" s="49"/>
      <c r="S603" s="49"/>
      <c r="T603" s="49"/>
      <c r="U603" s="49"/>
    </row>
    <row r="604" spans="16:21">
      <c r="P604" s="49"/>
      <c r="Q604" s="49"/>
      <c r="R604" s="49"/>
      <c r="S604" s="49"/>
      <c r="T604" s="49"/>
      <c r="U604" s="49"/>
    </row>
    <row r="605" spans="16:21">
      <c r="P605" s="49"/>
      <c r="Q605" s="49"/>
      <c r="R605" s="49"/>
      <c r="S605" s="49"/>
      <c r="T605" s="49"/>
      <c r="U605" s="49"/>
    </row>
    <row r="606" spans="16:21">
      <c r="P606" s="49"/>
      <c r="Q606" s="49"/>
      <c r="R606" s="49"/>
      <c r="S606" s="49"/>
      <c r="T606" s="49"/>
      <c r="U606" s="49"/>
    </row>
    <row r="607" spans="16:21">
      <c r="P607" s="49"/>
      <c r="Q607" s="49"/>
      <c r="R607" s="49"/>
      <c r="S607" s="49"/>
      <c r="T607" s="49"/>
      <c r="U607" s="49"/>
    </row>
    <row r="608" spans="16:21">
      <c r="P608" s="49"/>
      <c r="Q608" s="49"/>
      <c r="R608" s="49"/>
      <c r="S608" s="49"/>
      <c r="T608" s="49"/>
      <c r="U608" s="49"/>
    </row>
    <row r="609" spans="16:21">
      <c r="P609" s="49"/>
      <c r="Q609" s="49"/>
      <c r="R609" s="49"/>
      <c r="S609" s="49"/>
      <c r="T609" s="49"/>
      <c r="U609" s="49"/>
    </row>
    <row r="610" spans="16:21">
      <c r="P610" s="49"/>
      <c r="Q610" s="49"/>
      <c r="R610" s="49"/>
      <c r="S610" s="49"/>
      <c r="T610" s="49"/>
      <c r="U610" s="49"/>
    </row>
    <row r="611" spans="16:21">
      <c r="P611" s="49"/>
      <c r="Q611" s="49"/>
      <c r="R611" s="49"/>
      <c r="S611" s="49"/>
      <c r="T611" s="49"/>
      <c r="U611" s="49"/>
    </row>
    <row r="612" spans="16:21">
      <c r="P612" s="49"/>
      <c r="Q612" s="49"/>
      <c r="R612" s="49"/>
      <c r="S612" s="49"/>
      <c r="T612" s="49"/>
      <c r="U612" s="49"/>
    </row>
    <row r="613" spans="16:21">
      <c r="P613" s="49"/>
      <c r="Q613" s="49"/>
      <c r="R613" s="49"/>
      <c r="S613" s="49"/>
      <c r="T613" s="49"/>
      <c r="U613" s="49"/>
    </row>
    <row r="614" spans="16:21">
      <c r="P614" s="49"/>
      <c r="Q614" s="49"/>
      <c r="R614" s="49"/>
      <c r="S614" s="49"/>
      <c r="T614" s="49"/>
      <c r="U614" s="49"/>
    </row>
    <row r="615" spans="16:21">
      <c r="P615" s="49"/>
      <c r="Q615" s="49"/>
      <c r="R615" s="49"/>
      <c r="S615" s="49"/>
      <c r="T615" s="49"/>
      <c r="U615" s="49"/>
    </row>
    <row r="616" spans="16:21">
      <c r="P616" s="49"/>
      <c r="Q616" s="49"/>
      <c r="R616" s="49"/>
      <c r="S616" s="49"/>
      <c r="T616" s="49"/>
      <c r="U616" s="49"/>
    </row>
    <row r="617" spans="16:21">
      <c r="P617" s="49"/>
      <c r="Q617" s="49"/>
      <c r="R617" s="49"/>
      <c r="S617" s="49"/>
      <c r="T617" s="49"/>
      <c r="U617" s="49"/>
    </row>
    <row r="618" spans="16:21">
      <c r="P618" s="49"/>
      <c r="Q618" s="49"/>
      <c r="R618" s="49"/>
      <c r="S618" s="49"/>
      <c r="T618" s="49"/>
      <c r="U618" s="49"/>
    </row>
    <row r="619" spans="16:21">
      <c r="P619" s="49"/>
      <c r="Q619" s="49"/>
      <c r="R619" s="49"/>
      <c r="S619" s="49"/>
      <c r="T619" s="49"/>
      <c r="U619" s="49"/>
    </row>
    <row r="620" spans="16:21">
      <c r="P620" s="49"/>
      <c r="Q620" s="49"/>
      <c r="R620" s="49"/>
      <c r="S620" s="49"/>
      <c r="T620" s="49"/>
      <c r="U620" s="49"/>
    </row>
    <row r="621" spans="16:21">
      <c r="P621" s="49"/>
      <c r="Q621" s="49"/>
      <c r="R621" s="49"/>
      <c r="S621" s="49"/>
      <c r="T621" s="49"/>
      <c r="U621" s="49"/>
    </row>
    <row r="622" spans="16:21">
      <c r="P622" s="49"/>
      <c r="Q622" s="49"/>
      <c r="R622" s="49"/>
      <c r="S622" s="49"/>
      <c r="T622" s="49"/>
      <c r="U622" s="49"/>
    </row>
    <row r="623" spans="16:21">
      <c r="P623" s="49"/>
      <c r="Q623" s="49"/>
      <c r="R623" s="49"/>
      <c r="S623" s="49"/>
      <c r="T623" s="49"/>
      <c r="U623" s="49"/>
    </row>
    <row r="624" spans="16:21">
      <c r="P624" s="49"/>
      <c r="Q624" s="49"/>
      <c r="R624" s="49"/>
      <c r="S624" s="49"/>
      <c r="T624" s="49"/>
      <c r="U624" s="49"/>
    </row>
    <row r="625" spans="16:21">
      <c r="P625" s="49"/>
      <c r="Q625" s="49"/>
      <c r="R625" s="49"/>
      <c r="S625" s="49"/>
      <c r="T625" s="49"/>
      <c r="U625" s="49"/>
    </row>
    <row r="626" spans="16:21">
      <c r="P626" s="49"/>
      <c r="Q626" s="49"/>
      <c r="R626" s="49"/>
      <c r="S626" s="49"/>
      <c r="T626" s="49"/>
      <c r="U626" s="49"/>
    </row>
    <row r="627" spans="16:21">
      <c r="P627" s="49"/>
      <c r="Q627" s="49"/>
      <c r="R627" s="49"/>
      <c r="S627" s="49"/>
      <c r="T627" s="49"/>
      <c r="U627" s="49"/>
    </row>
    <row r="628" spans="16:21">
      <c r="P628" s="49"/>
      <c r="Q628" s="49"/>
      <c r="R628" s="49"/>
      <c r="S628" s="49"/>
      <c r="T628" s="49"/>
      <c r="U628" s="49"/>
    </row>
    <row r="629" spans="16:21">
      <c r="P629" s="49"/>
      <c r="Q629" s="49"/>
      <c r="R629" s="49"/>
      <c r="S629" s="49"/>
      <c r="T629" s="49"/>
      <c r="U629" s="49"/>
    </row>
    <row r="630" spans="16:21">
      <c r="P630" s="49"/>
      <c r="Q630" s="49"/>
      <c r="R630" s="49"/>
      <c r="S630" s="49"/>
      <c r="T630" s="49"/>
      <c r="U630" s="49"/>
    </row>
    <row r="631" spans="16:21">
      <c r="P631" s="49"/>
      <c r="Q631" s="49"/>
      <c r="R631" s="49"/>
      <c r="S631" s="49"/>
      <c r="T631" s="49"/>
      <c r="U631" s="49"/>
    </row>
    <row r="632" spans="16:21">
      <c r="P632" s="49"/>
      <c r="Q632" s="49"/>
      <c r="R632" s="49"/>
      <c r="S632" s="49"/>
      <c r="T632" s="49"/>
      <c r="U632" s="49"/>
    </row>
    <row r="633" spans="16:21">
      <c r="P633" s="49"/>
      <c r="Q633" s="49"/>
      <c r="R633" s="49"/>
      <c r="S633" s="49"/>
      <c r="T633" s="49"/>
      <c r="U633" s="49"/>
    </row>
    <row r="634" spans="16:21">
      <c r="P634" s="49"/>
      <c r="Q634" s="49"/>
      <c r="R634" s="49"/>
      <c r="S634" s="49"/>
      <c r="T634" s="49"/>
      <c r="U634" s="49"/>
    </row>
    <row r="635" spans="16:21">
      <c r="P635" s="49"/>
      <c r="Q635" s="49"/>
      <c r="R635" s="49"/>
      <c r="S635" s="49"/>
      <c r="T635" s="49"/>
      <c r="U635" s="49"/>
    </row>
    <row r="636" spans="16:21">
      <c r="P636" s="49"/>
      <c r="Q636" s="49"/>
      <c r="R636" s="49"/>
      <c r="S636" s="49"/>
      <c r="T636" s="49"/>
      <c r="U636" s="49"/>
    </row>
    <row r="637" spans="16:21">
      <c r="P637" s="49"/>
      <c r="Q637" s="49"/>
      <c r="R637" s="49"/>
      <c r="S637" s="49"/>
      <c r="T637" s="49"/>
      <c r="U637" s="49"/>
    </row>
    <row r="638" spans="16:21">
      <c r="P638" s="49"/>
      <c r="Q638" s="49"/>
      <c r="R638" s="49"/>
      <c r="S638" s="49"/>
      <c r="T638" s="49"/>
      <c r="U638" s="49"/>
    </row>
    <row r="639" spans="16:21">
      <c r="P639" s="49"/>
      <c r="Q639" s="49"/>
      <c r="R639" s="49"/>
      <c r="S639" s="49"/>
      <c r="T639" s="49"/>
      <c r="U639" s="49"/>
    </row>
    <row r="640" spans="16:21">
      <c r="P640" s="49"/>
      <c r="Q640" s="49"/>
      <c r="R640" s="49"/>
      <c r="S640" s="49"/>
      <c r="T640" s="49"/>
      <c r="U640" s="49"/>
    </row>
    <row r="641" spans="16:21">
      <c r="P641" s="49"/>
      <c r="Q641" s="49"/>
      <c r="R641" s="49"/>
      <c r="S641" s="49"/>
      <c r="T641" s="49"/>
      <c r="U641" s="49"/>
    </row>
    <row r="642" spans="16:21">
      <c r="P642" s="49"/>
      <c r="Q642" s="49"/>
      <c r="R642" s="49"/>
      <c r="S642" s="49"/>
      <c r="T642" s="49"/>
      <c r="U642" s="49"/>
    </row>
    <row r="643" spans="16:21">
      <c r="P643" s="49"/>
      <c r="Q643" s="49"/>
      <c r="R643" s="49"/>
      <c r="S643" s="49"/>
      <c r="T643" s="49"/>
      <c r="U643" s="49"/>
    </row>
    <row r="644" spans="16:21">
      <c r="P644" s="49"/>
      <c r="Q644" s="49"/>
      <c r="R644" s="49"/>
      <c r="S644" s="49"/>
      <c r="T644" s="49"/>
      <c r="U644" s="49"/>
    </row>
    <row r="645" spans="16:21">
      <c r="P645" s="49"/>
      <c r="Q645" s="49"/>
      <c r="R645" s="49"/>
      <c r="S645" s="49"/>
      <c r="T645" s="49"/>
      <c r="U645" s="49"/>
    </row>
    <row r="646" spans="16:21">
      <c r="P646" s="49"/>
      <c r="Q646" s="49"/>
      <c r="R646" s="49"/>
      <c r="S646" s="49"/>
      <c r="T646" s="49"/>
      <c r="U646" s="49"/>
    </row>
    <row r="647" spans="16:21">
      <c r="P647" s="49"/>
      <c r="Q647" s="49"/>
      <c r="R647" s="49"/>
      <c r="S647" s="49"/>
      <c r="T647" s="49"/>
      <c r="U647" s="49"/>
    </row>
    <row r="648" spans="16:21">
      <c r="P648" s="49"/>
      <c r="Q648" s="49"/>
      <c r="R648" s="49"/>
      <c r="S648" s="49"/>
      <c r="T648" s="49"/>
      <c r="U648" s="49"/>
    </row>
    <row r="649" spans="16:21">
      <c r="P649" s="49"/>
      <c r="Q649" s="49"/>
      <c r="R649" s="49"/>
      <c r="S649" s="49"/>
      <c r="T649" s="49"/>
      <c r="U649" s="49"/>
    </row>
    <row r="650" spans="16:21">
      <c r="P650" s="49"/>
      <c r="Q650" s="49"/>
      <c r="R650" s="49"/>
      <c r="S650" s="49"/>
      <c r="T650" s="49"/>
      <c r="U650" s="49"/>
    </row>
    <row r="651" spans="16:21">
      <c r="P651" s="49"/>
      <c r="Q651" s="49"/>
      <c r="R651" s="49"/>
      <c r="S651" s="49"/>
      <c r="T651" s="49"/>
      <c r="U651" s="49"/>
    </row>
    <row r="652" spans="16:21">
      <c r="P652" s="49"/>
      <c r="Q652" s="49"/>
      <c r="R652" s="49"/>
      <c r="S652" s="49"/>
      <c r="T652" s="49"/>
      <c r="U652" s="49"/>
    </row>
    <row r="653" spans="16:21">
      <c r="P653" s="49"/>
      <c r="Q653" s="49"/>
      <c r="R653" s="49"/>
      <c r="S653" s="49"/>
      <c r="T653" s="49"/>
      <c r="U653" s="49"/>
    </row>
    <row r="654" spans="16:21">
      <c r="P654" s="49"/>
      <c r="Q654" s="49"/>
      <c r="R654" s="49"/>
      <c r="S654" s="49"/>
      <c r="T654" s="49"/>
      <c r="U654" s="49"/>
    </row>
    <row r="655" spans="16:21">
      <c r="P655" s="49"/>
      <c r="Q655" s="49"/>
      <c r="R655" s="49"/>
      <c r="S655" s="49"/>
      <c r="T655" s="49"/>
      <c r="U655" s="49"/>
    </row>
    <row r="656" spans="16:21">
      <c r="P656" s="49"/>
      <c r="Q656" s="49"/>
      <c r="R656" s="49"/>
      <c r="S656" s="49"/>
      <c r="T656" s="49"/>
      <c r="U656" s="49"/>
    </row>
    <row r="657" spans="16:21">
      <c r="P657" s="49"/>
      <c r="Q657" s="49"/>
      <c r="R657" s="49"/>
      <c r="S657" s="49"/>
      <c r="T657" s="49"/>
      <c r="U657" s="49"/>
    </row>
    <row r="658" spans="16:21">
      <c r="P658" s="49"/>
      <c r="Q658" s="49"/>
      <c r="R658" s="49"/>
      <c r="S658" s="49"/>
      <c r="T658" s="49"/>
      <c r="U658" s="49"/>
    </row>
    <row r="659" spans="16:21">
      <c r="P659" s="49"/>
      <c r="Q659" s="49"/>
      <c r="R659" s="49"/>
      <c r="S659" s="49"/>
      <c r="T659" s="49"/>
      <c r="U659" s="49"/>
    </row>
    <row r="660" spans="16:21">
      <c r="P660" s="49"/>
      <c r="Q660" s="49"/>
      <c r="R660" s="49"/>
      <c r="S660" s="49"/>
      <c r="T660" s="49"/>
      <c r="U660" s="49"/>
    </row>
    <row r="661" spans="16:21">
      <c r="P661" s="49"/>
      <c r="Q661" s="49"/>
      <c r="R661" s="49"/>
      <c r="S661" s="49"/>
      <c r="T661" s="49"/>
      <c r="U661" s="49"/>
    </row>
    <row r="662" spans="16:21">
      <c r="P662" s="49"/>
      <c r="Q662" s="49"/>
      <c r="R662" s="49"/>
      <c r="S662" s="49"/>
      <c r="T662" s="49"/>
      <c r="U662" s="49"/>
    </row>
    <row r="663" spans="16:21">
      <c r="P663" s="49"/>
      <c r="Q663" s="49"/>
      <c r="R663" s="49"/>
      <c r="S663" s="49"/>
      <c r="T663" s="49"/>
      <c r="U663" s="49"/>
    </row>
    <row r="664" spans="16:21">
      <c r="P664" s="49"/>
      <c r="Q664" s="49"/>
      <c r="R664" s="49"/>
      <c r="S664" s="49"/>
      <c r="T664" s="49"/>
      <c r="U664" s="49"/>
    </row>
    <row r="665" spans="16:21">
      <c r="P665" s="49"/>
      <c r="Q665" s="49"/>
      <c r="R665" s="49"/>
      <c r="S665" s="49"/>
      <c r="T665" s="49"/>
      <c r="U665" s="49"/>
    </row>
    <row r="666" spans="16:21">
      <c r="P666" s="49"/>
      <c r="Q666" s="49"/>
      <c r="R666" s="49"/>
      <c r="S666" s="49"/>
      <c r="T666" s="49"/>
      <c r="U666" s="49"/>
    </row>
    <row r="667" spans="16:21">
      <c r="P667" s="49"/>
      <c r="Q667" s="49"/>
      <c r="R667" s="49"/>
      <c r="S667" s="49"/>
      <c r="T667" s="49"/>
      <c r="U667" s="49"/>
    </row>
    <row r="668" spans="16:21">
      <c r="P668" s="49"/>
      <c r="Q668" s="49"/>
      <c r="R668" s="49"/>
      <c r="S668" s="49"/>
      <c r="T668" s="49"/>
      <c r="U668" s="49"/>
    </row>
    <row r="669" spans="16:21">
      <c r="P669" s="49"/>
      <c r="Q669" s="49"/>
      <c r="R669" s="49"/>
      <c r="S669" s="49"/>
      <c r="T669" s="49"/>
      <c r="U669" s="49"/>
    </row>
    <row r="670" spans="16:21">
      <c r="P670" s="49"/>
      <c r="Q670" s="49"/>
      <c r="R670" s="49"/>
      <c r="S670" s="49"/>
      <c r="T670" s="49"/>
      <c r="U670" s="49"/>
    </row>
    <row r="671" spans="16:21">
      <c r="P671" s="49"/>
      <c r="Q671" s="49"/>
      <c r="R671" s="49"/>
      <c r="S671" s="49"/>
      <c r="T671" s="49"/>
      <c r="U671" s="49"/>
    </row>
    <row r="672" spans="16:21">
      <c r="P672" s="49"/>
      <c r="Q672" s="49"/>
      <c r="R672" s="49"/>
      <c r="S672" s="49"/>
      <c r="T672" s="49"/>
      <c r="U672" s="49"/>
    </row>
    <row r="673" spans="16:21">
      <c r="P673" s="49"/>
      <c r="Q673" s="49"/>
      <c r="R673" s="49"/>
      <c r="S673" s="49"/>
      <c r="T673" s="49"/>
      <c r="U673" s="49"/>
    </row>
    <row r="674" spans="16:21">
      <c r="P674" s="49"/>
      <c r="Q674" s="49"/>
      <c r="R674" s="49"/>
      <c r="S674" s="49"/>
      <c r="T674" s="49"/>
      <c r="U674" s="49"/>
    </row>
    <row r="675" spans="16:21">
      <c r="P675" s="49"/>
      <c r="Q675" s="49"/>
      <c r="R675" s="49"/>
      <c r="S675" s="49"/>
      <c r="T675" s="49"/>
      <c r="U675" s="49"/>
    </row>
    <row r="676" spans="16:21">
      <c r="P676" s="49"/>
      <c r="Q676" s="49"/>
      <c r="R676" s="49"/>
      <c r="S676" s="49"/>
      <c r="T676" s="49"/>
      <c r="U676" s="49"/>
    </row>
    <row r="677" spans="16:21">
      <c r="P677" s="49"/>
      <c r="Q677" s="49"/>
      <c r="R677" s="49"/>
      <c r="S677" s="49"/>
      <c r="T677" s="49"/>
      <c r="U677" s="49"/>
    </row>
    <row r="678" spans="16:21">
      <c r="P678" s="49"/>
      <c r="Q678" s="49"/>
      <c r="R678" s="49"/>
      <c r="S678" s="49"/>
      <c r="T678" s="49"/>
      <c r="U678" s="49"/>
    </row>
    <row r="679" spans="16:21">
      <c r="P679" s="49"/>
      <c r="Q679" s="49"/>
      <c r="R679" s="49"/>
      <c r="S679" s="49"/>
      <c r="T679" s="49"/>
      <c r="U679" s="49"/>
    </row>
    <row r="680" spans="16:21">
      <c r="P680" s="49"/>
      <c r="Q680" s="49"/>
      <c r="R680" s="49"/>
      <c r="S680" s="49"/>
      <c r="T680" s="49"/>
      <c r="U680" s="49"/>
    </row>
    <row r="681" spans="16:21">
      <c r="P681" s="49"/>
      <c r="Q681" s="49"/>
      <c r="R681" s="49"/>
      <c r="S681" s="49"/>
      <c r="T681" s="49"/>
      <c r="U681" s="49"/>
    </row>
    <row r="682" spans="16:21">
      <c r="P682" s="49"/>
      <c r="Q682" s="49"/>
      <c r="R682" s="49"/>
      <c r="S682" s="49"/>
      <c r="T682" s="49"/>
      <c r="U682" s="49"/>
    </row>
    <row r="683" spans="16:21">
      <c r="P683" s="49"/>
      <c r="Q683" s="49"/>
      <c r="R683" s="49"/>
      <c r="S683" s="49"/>
      <c r="T683" s="49"/>
      <c r="U683" s="49"/>
    </row>
    <row r="684" spans="16:21">
      <c r="P684" s="49"/>
      <c r="Q684" s="49"/>
      <c r="R684" s="49"/>
      <c r="S684" s="49"/>
      <c r="T684" s="49"/>
      <c r="U684" s="49"/>
    </row>
    <row r="685" spans="16:21">
      <c r="P685" s="49"/>
      <c r="Q685" s="49"/>
      <c r="R685" s="49"/>
      <c r="S685" s="49"/>
      <c r="T685" s="49"/>
      <c r="U685" s="49"/>
    </row>
    <row r="686" spans="16:21">
      <c r="P686" s="49"/>
      <c r="Q686" s="49"/>
      <c r="R686" s="49"/>
      <c r="S686" s="49"/>
      <c r="T686" s="49"/>
      <c r="U686" s="49"/>
    </row>
    <row r="687" spans="16:21">
      <c r="P687" s="49"/>
      <c r="Q687" s="49"/>
      <c r="R687" s="49"/>
      <c r="S687" s="49"/>
      <c r="T687" s="49"/>
      <c r="U687" s="49"/>
    </row>
    <row r="688" spans="16:21">
      <c r="P688" s="49"/>
      <c r="Q688" s="49"/>
      <c r="R688" s="49"/>
      <c r="S688" s="49"/>
      <c r="T688" s="49"/>
      <c r="U688" s="49"/>
    </row>
    <row r="689" spans="16:21">
      <c r="P689" s="49"/>
      <c r="Q689" s="49"/>
      <c r="R689" s="49"/>
      <c r="S689" s="49"/>
      <c r="T689" s="49"/>
      <c r="U689" s="49"/>
    </row>
    <row r="690" spans="16:21">
      <c r="P690" s="49"/>
      <c r="Q690" s="49"/>
      <c r="R690" s="49"/>
      <c r="S690" s="49"/>
      <c r="T690" s="49"/>
      <c r="U690" s="49"/>
    </row>
    <row r="691" spans="16:21">
      <c r="P691" s="49"/>
      <c r="Q691" s="49"/>
      <c r="R691" s="49"/>
      <c r="S691" s="49"/>
      <c r="T691" s="49"/>
      <c r="U691" s="49"/>
    </row>
    <row r="692" spans="16:21">
      <c r="P692" s="49"/>
      <c r="Q692" s="49"/>
      <c r="R692" s="49"/>
      <c r="S692" s="49"/>
      <c r="T692" s="49"/>
      <c r="U692" s="49"/>
    </row>
    <row r="693" spans="16:21">
      <c r="P693" s="49"/>
      <c r="Q693" s="49"/>
      <c r="R693" s="49"/>
      <c r="S693" s="49"/>
      <c r="T693" s="49"/>
      <c r="U693" s="49"/>
    </row>
    <row r="694" spans="16:21">
      <c r="P694" s="49"/>
      <c r="Q694" s="49"/>
      <c r="R694" s="49"/>
      <c r="S694" s="49"/>
      <c r="T694" s="49"/>
      <c r="U694" s="49"/>
    </row>
    <row r="695" spans="16:21">
      <c r="P695" s="49"/>
      <c r="Q695" s="49"/>
      <c r="R695" s="49"/>
      <c r="S695" s="49"/>
      <c r="T695" s="49"/>
      <c r="U695" s="49"/>
    </row>
    <row r="696" spans="16:21">
      <c r="P696" s="49"/>
      <c r="Q696" s="49"/>
      <c r="R696" s="49"/>
      <c r="S696" s="49"/>
      <c r="T696" s="49"/>
      <c r="U696" s="49"/>
    </row>
    <row r="697" spans="16:21">
      <c r="P697" s="49"/>
      <c r="Q697" s="49"/>
      <c r="R697" s="49"/>
      <c r="S697" s="49"/>
      <c r="T697" s="49"/>
      <c r="U697" s="49"/>
    </row>
    <row r="698" spans="16:21">
      <c r="P698" s="49"/>
      <c r="Q698" s="49"/>
      <c r="R698" s="49"/>
      <c r="S698" s="49"/>
      <c r="T698" s="49"/>
      <c r="U698" s="49"/>
    </row>
    <row r="699" spans="16:21">
      <c r="P699" s="49"/>
      <c r="Q699" s="49"/>
      <c r="R699" s="49"/>
      <c r="S699" s="49"/>
      <c r="T699" s="49"/>
      <c r="U699" s="49"/>
    </row>
    <row r="700" spans="16:21">
      <c r="P700" s="49"/>
      <c r="Q700" s="49"/>
      <c r="R700" s="49"/>
      <c r="S700" s="49"/>
      <c r="T700" s="49"/>
      <c r="U700" s="49"/>
    </row>
    <row r="701" spans="16:21">
      <c r="P701" s="49"/>
      <c r="Q701" s="49"/>
      <c r="R701" s="49"/>
      <c r="S701" s="49"/>
      <c r="T701" s="49"/>
      <c r="U701" s="49"/>
    </row>
    <row r="702" spans="16:21">
      <c r="P702" s="49"/>
      <c r="Q702" s="49"/>
      <c r="R702" s="49"/>
      <c r="S702" s="49"/>
      <c r="T702" s="49"/>
      <c r="U702" s="49"/>
    </row>
    <row r="703" spans="16:21">
      <c r="P703" s="49"/>
      <c r="Q703" s="49"/>
      <c r="R703" s="49"/>
      <c r="S703" s="49"/>
      <c r="T703" s="49"/>
      <c r="U703" s="49"/>
    </row>
    <row r="704" spans="16:21">
      <c r="P704" s="49"/>
      <c r="Q704" s="49"/>
      <c r="R704" s="49"/>
      <c r="S704" s="49"/>
      <c r="T704" s="49"/>
      <c r="U704" s="49"/>
    </row>
    <row r="705" spans="16:21">
      <c r="P705" s="49"/>
      <c r="Q705" s="49"/>
      <c r="R705" s="49"/>
      <c r="S705" s="49"/>
      <c r="T705" s="49"/>
      <c r="U705" s="49"/>
    </row>
    <row r="706" spans="16:21">
      <c r="P706" s="49"/>
      <c r="Q706" s="49"/>
      <c r="R706" s="49"/>
      <c r="S706" s="49"/>
      <c r="T706" s="49"/>
      <c r="U706" s="49"/>
    </row>
    <row r="707" spans="16:21">
      <c r="P707" s="49"/>
      <c r="Q707" s="49"/>
      <c r="R707" s="49"/>
      <c r="S707" s="49"/>
      <c r="T707" s="49"/>
      <c r="U707" s="49"/>
    </row>
    <row r="708" spans="16:21">
      <c r="P708" s="49"/>
      <c r="Q708" s="49"/>
      <c r="R708" s="49"/>
      <c r="S708" s="49"/>
      <c r="T708" s="49"/>
      <c r="U708" s="49"/>
    </row>
    <row r="709" spans="16:21">
      <c r="P709" s="49"/>
      <c r="Q709" s="49"/>
      <c r="R709" s="49"/>
      <c r="S709" s="49"/>
      <c r="T709" s="49"/>
      <c r="U709" s="49"/>
    </row>
    <row r="710" spans="16:21">
      <c r="P710" s="49"/>
      <c r="Q710" s="49"/>
      <c r="R710" s="49"/>
      <c r="S710" s="49"/>
      <c r="T710" s="49"/>
      <c r="U710" s="49"/>
    </row>
    <row r="711" spans="16:21">
      <c r="P711" s="49"/>
      <c r="Q711" s="49"/>
      <c r="R711" s="49"/>
      <c r="S711" s="49"/>
      <c r="T711" s="49"/>
      <c r="U711" s="49"/>
    </row>
    <row r="712" spans="16:21">
      <c r="P712" s="49"/>
      <c r="Q712" s="49"/>
      <c r="R712" s="49"/>
      <c r="S712" s="49"/>
      <c r="T712" s="49"/>
      <c r="U712" s="49"/>
    </row>
    <row r="713" spans="16:21">
      <c r="P713" s="49"/>
      <c r="Q713" s="49"/>
      <c r="R713" s="49"/>
      <c r="S713" s="49"/>
      <c r="T713" s="49"/>
      <c r="U713" s="49"/>
    </row>
    <row r="714" spans="16:21">
      <c r="P714" s="49"/>
      <c r="Q714" s="49"/>
      <c r="R714" s="49"/>
      <c r="S714" s="49"/>
      <c r="T714" s="49"/>
      <c r="U714" s="49"/>
    </row>
    <row r="715" spans="16:21">
      <c r="P715" s="49"/>
      <c r="Q715" s="49"/>
      <c r="R715" s="49"/>
      <c r="S715" s="49"/>
      <c r="T715" s="49"/>
      <c r="U715" s="49"/>
    </row>
    <row r="716" spans="16:21">
      <c r="P716" s="49"/>
      <c r="Q716" s="49"/>
      <c r="R716" s="49"/>
      <c r="S716" s="49"/>
      <c r="T716" s="49"/>
      <c r="U716" s="49"/>
    </row>
    <row r="717" spans="16:21">
      <c r="P717" s="49"/>
      <c r="Q717" s="49"/>
      <c r="R717" s="49"/>
      <c r="S717" s="49"/>
      <c r="T717" s="49"/>
      <c r="U717" s="49"/>
    </row>
    <row r="718" spans="16:21">
      <c r="P718" s="49"/>
      <c r="Q718" s="49"/>
      <c r="R718" s="49"/>
      <c r="S718" s="49"/>
      <c r="T718" s="49"/>
      <c r="U718" s="49"/>
    </row>
    <row r="719" spans="16:21">
      <c r="P719" s="49"/>
      <c r="Q719" s="49"/>
      <c r="R719" s="49"/>
      <c r="S719" s="49"/>
      <c r="T719" s="49"/>
      <c r="U719" s="49"/>
    </row>
    <row r="720" spans="16:21">
      <c r="P720" s="49"/>
      <c r="Q720" s="49"/>
      <c r="R720" s="49"/>
      <c r="S720" s="49"/>
      <c r="T720" s="49"/>
      <c r="U720" s="49"/>
    </row>
    <row r="721" spans="16:21">
      <c r="P721" s="49"/>
      <c r="Q721" s="49"/>
      <c r="R721" s="49"/>
      <c r="S721" s="49"/>
      <c r="T721" s="49"/>
      <c r="U721" s="49"/>
    </row>
    <row r="722" spans="16:21">
      <c r="P722" s="49"/>
      <c r="Q722" s="49"/>
      <c r="R722" s="49"/>
      <c r="S722" s="49"/>
      <c r="T722" s="49"/>
      <c r="U722" s="49"/>
    </row>
    <row r="723" spans="16:21">
      <c r="P723" s="49"/>
      <c r="Q723" s="49"/>
      <c r="R723" s="49"/>
      <c r="S723" s="49"/>
      <c r="T723" s="49"/>
      <c r="U723" s="49"/>
    </row>
    <row r="724" spans="16:21">
      <c r="P724" s="49"/>
      <c r="Q724" s="49"/>
      <c r="R724" s="49"/>
      <c r="S724" s="49"/>
      <c r="T724" s="49"/>
      <c r="U724" s="49"/>
    </row>
    <row r="725" spans="16:21">
      <c r="P725" s="49"/>
      <c r="Q725" s="49"/>
      <c r="R725" s="49"/>
      <c r="S725" s="49"/>
      <c r="T725" s="49"/>
      <c r="U725" s="49"/>
    </row>
    <row r="726" spans="16:21">
      <c r="P726" s="49"/>
      <c r="Q726" s="49"/>
      <c r="R726" s="49"/>
      <c r="S726" s="49"/>
      <c r="T726" s="49"/>
      <c r="U726" s="49"/>
    </row>
    <row r="727" spans="16:21">
      <c r="P727" s="49"/>
      <c r="Q727" s="49"/>
      <c r="R727" s="49"/>
      <c r="S727" s="49"/>
      <c r="T727" s="49"/>
      <c r="U727" s="49"/>
    </row>
    <row r="728" spans="16:21">
      <c r="P728" s="49"/>
      <c r="Q728" s="49"/>
      <c r="R728" s="49"/>
      <c r="S728" s="49"/>
      <c r="T728" s="49"/>
      <c r="U728" s="49"/>
    </row>
    <row r="729" spans="16:21">
      <c r="P729" s="49"/>
      <c r="Q729" s="49"/>
      <c r="R729" s="49"/>
      <c r="S729" s="49"/>
      <c r="T729" s="49"/>
      <c r="U729" s="49"/>
    </row>
    <row r="730" spans="16:21">
      <c r="P730" s="49"/>
      <c r="Q730" s="49"/>
      <c r="R730" s="49"/>
      <c r="S730" s="49"/>
      <c r="T730" s="49"/>
      <c r="U730" s="49"/>
    </row>
    <row r="731" spans="16:21">
      <c r="P731" s="49"/>
      <c r="Q731" s="49"/>
      <c r="R731" s="49"/>
      <c r="S731" s="49"/>
      <c r="T731" s="49"/>
      <c r="U731" s="49"/>
    </row>
    <row r="732" spans="16:21">
      <c r="P732" s="49"/>
      <c r="Q732" s="49"/>
      <c r="R732" s="49"/>
      <c r="S732" s="49"/>
      <c r="T732" s="49"/>
      <c r="U732" s="49"/>
    </row>
    <row r="733" spans="16:21">
      <c r="P733" s="49"/>
      <c r="Q733" s="49"/>
      <c r="R733" s="49"/>
      <c r="S733" s="49"/>
      <c r="T733" s="49"/>
      <c r="U733" s="49"/>
    </row>
    <row r="734" spans="16:21">
      <c r="P734" s="49"/>
      <c r="Q734" s="49"/>
      <c r="R734" s="49"/>
      <c r="S734" s="49"/>
      <c r="T734" s="49"/>
      <c r="U734" s="49"/>
    </row>
    <row r="735" spans="16:21">
      <c r="P735" s="49"/>
      <c r="Q735" s="49"/>
      <c r="R735" s="49"/>
      <c r="S735" s="49"/>
      <c r="T735" s="49"/>
      <c r="U735" s="49"/>
    </row>
    <row r="736" spans="16:21">
      <c r="P736" s="49"/>
      <c r="Q736" s="49"/>
      <c r="R736" s="49"/>
      <c r="S736" s="49"/>
      <c r="T736" s="49"/>
      <c r="U736" s="49"/>
    </row>
    <row r="737" spans="16:21">
      <c r="P737" s="49"/>
      <c r="Q737" s="49"/>
      <c r="R737" s="49"/>
      <c r="S737" s="49"/>
      <c r="T737" s="49"/>
      <c r="U737" s="49"/>
    </row>
    <row r="738" spans="16:21">
      <c r="P738" s="49"/>
      <c r="Q738" s="49"/>
      <c r="R738" s="49"/>
      <c r="S738" s="49"/>
      <c r="T738" s="49"/>
      <c r="U738" s="49"/>
    </row>
    <row r="739" spans="16:21">
      <c r="P739" s="49"/>
      <c r="Q739" s="49"/>
      <c r="R739" s="49"/>
      <c r="S739" s="49"/>
      <c r="T739" s="49"/>
      <c r="U739" s="49"/>
    </row>
    <row r="740" spans="16:21">
      <c r="P740" s="49"/>
      <c r="Q740" s="49"/>
      <c r="R740" s="49"/>
      <c r="S740" s="49"/>
      <c r="T740" s="49"/>
      <c r="U740" s="49"/>
    </row>
    <row r="741" spans="16:21">
      <c r="P741" s="49"/>
      <c r="Q741" s="49"/>
      <c r="R741" s="49"/>
      <c r="S741" s="49"/>
      <c r="T741" s="49"/>
      <c r="U741" s="49"/>
    </row>
    <row r="742" spans="16:21">
      <c r="P742" s="49"/>
      <c r="Q742" s="49"/>
      <c r="R742" s="49"/>
      <c r="S742" s="49"/>
      <c r="T742" s="49"/>
      <c r="U742" s="49"/>
    </row>
    <row r="743" spans="16:21">
      <c r="P743" s="49"/>
      <c r="Q743" s="49"/>
      <c r="R743" s="49"/>
      <c r="S743" s="49"/>
      <c r="T743" s="49"/>
      <c r="U743" s="49"/>
    </row>
    <row r="744" spans="16:21">
      <c r="P744" s="49"/>
      <c r="Q744" s="49"/>
      <c r="R744" s="49"/>
      <c r="S744" s="49"/>
      <c r="T744" s="49"/>
      <c r="U744" s="49"/>
    </row>
    <row r="745" spans="16:21">
      <c r="P745" s="49"/>
      <c r="Q745" s="49"/>
      <c r="R745" s="49"/>
      <c r="S745" s="49"/>
      <c r="T745" s="49"/>
      <c r="U745" s="49"/>
    </row>
    <row r="746" spans="16:21">
      <c r="P746" s="49"/>
      <c r="Q746" s="49"/>
      <c r="R746" s="49"/>
      <c r="S746" s="49"/>
      <c r="T746" s="49"/>
      <c r="U746" s="49"/>
    </row>
    <row r="747" spans="16:21">
      <c r="P747" s="49"/>
      <c r="Q747" s="49"/>
      <c r="R747" s="49"/>
      <c r="S747" s="49"/>
      <c r="T747" s="49"/>
      <c r="U747" s="49"/>
    </row>
    <row r="748" spans="16:21">
      <c r="P748" s="49"/>
      <c r="Q748" s="49"/>
      <c r="R748" s="49"/>
      <c r="S748" s="49"/>
      <c r="T748" s="49"/>
      <c r="U748" s="49"/>
    </row>
    <row r="749" spans="16:21">
      <c r="P749" s="49"/>
      <c r="Q749" s="49"/>
      <c r="R749" s="49"/>
      <c r="S749" s="49"/>
      <c r="T749" s="49"/>
      <c r="U749" s="49"/>
    </row>
  </sheetData>
  <mergeCells count="1">
    <mergeCell ref="F26:G2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D8:D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44" bestFit="1" customWidth="1"/>
    <col min="2" max="2" width="13" style="48" bestFit="1" customWidth="1"/>
    <col min="3" max="3" width="13" style="44" bestFit="1" customWidth="1"/>
    <col min="4" max="4" width="18.1640625" style="44" bestFit="1" customWidth="1"/>
    <col min="5" max="9" width="13" style="44" customWidth="1"/>
    <col min="10" max="10" width="10.5" style="44" bestFit="1" customWidth="1"/>
    <col min="11" max="11" width="12.6640625" style="44" customWidth="1"/>
    <col min="12" max="12" width="10.1640625" style="44" bestFit="1" customWidth="1"/>
    <col min="13" max="13" width="8.83203125" style="44"/>
    <col min="14" max="15" width="11" style="44" customWidth="1"/>
    <col min="16" max="16" width="12.5" style="44" bestFit="1" customWidth="1"/>
    <col min="17" max="17" width="11" style="44" customWidth="1"/>
    <col min="18" max="18" width="10.1640625" style="44" bestFit="1" customWidth="1"/>
    <col min="19" max="20" width="8.83203125" style="44"/>
    <col min="21" max="21" width="11" style="44" bestFit="1" customWidth="1"/>
    <col min="22" max="22" width="8.83203125" style="44"/>
    <col min="23" max="23" width="11" style="44" bestFit="1" customWidth="1"/>
    <col min="24" max="25" width="8.83203125" style="44"/>
    <col min="26" max="26" width="11" style="44" bestFit="1" customWidth="1"/>
    <col min="27" max="16384" width="8.83203125" style="44"/>
  </cols>
  <sheetData>
    <row r="1" spans="1:2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6">
      <c r="A2" s="43" t="s">
        <v>43</v>
      </c>
      <c r="B2" s="43" t="s">
        <v>44</v>
      </c>
      <c r="C2" s="43" t="s">
        <v>45</v>
      </c>
      <c r="D2" s="42" t="s">
        <v>86</v>
      </c>
      <c r="E2" s="43" t="s">
        <v>46</v>
      </c>
      <c r="F2" s="43" t="s">
        <v>47</v>
      </c>
      <c r="G2" s="43" t="s">
        <v>48</v>
      </c>
      <c r="Q2" s="43"/>
      <c r="R2" s="43"/>
      <c r="S2" s="43"/>
      <c r="T2" s="43"/>
    </row>
    <row r="3" spans="1:22" ht="16">
      <c r="A3" s="43" t="s">
        <v>51</v>
      </c>
      <c r="B3" s="61" t="s">
        <v>54</v>
      </c>
      <c r="C3" s="46">
        <f>(C35+C36)/2</f>
        <v>106.95</v>
      </c>
      <c r="D3" s="43">
        <v>30</v>
      </c>
      <c r="E3" s="46">
        <f>C3+0.41</f>
        <v>107.36</v>
      </c>
      <c r="F3" s="47">
        <v>107.4</v>
      </c>
      <c r="G3" s="47" t="s">
        <v>42</v>
      </c>
      <c r="Q3" s="43"/>
      <c r="R3" s="43"/>
      <c r="S3" s="43"/>
      <c r="T3" s="43"/>
    </row>
    <row r="4" spans="1:22" ht="16">
      <c r="A4" s="43" t="s">
        <v>51</v>
      </c>
      <c r="B4" s="61" t="s">
        <v>53</v>
      </c>
      <c r="C4" s="46">
        <f>(C35+C36)/2</f>
        <v>106.95</v>
      </c>
      <c r="D4" s="43">
        <v>30</v>
      </c>
      <c r="E4" s="46">
        <f>C4+0.41</f>
        <v>107.36</v>
      </c>
      <c r="F4" s="47">
        <v>107.4</v>
      </c>
      <c r="G4" s="47" t="s">
        <v>42</v>
      </c>
      <c r="Q4" s="43"/>
      <c r="R4" s="43"/>
      <c r="S4" s="43"/>
      <c r="T4" s="43"/>
    </row>
    <row r="5" spans="1:22" ht="16">
      <c r="A5" s="43" t="s">
        <v>51</v>
      </c>
      <c r="B5" s="61" t="s">
        <v>55</v>
      </c>
      <c r="C5" s="46">
        <f>(C35+C36)/2</f>
        <v>106.95</v>
      </c>
      <c r="D5" s="43">
        <v>30</v>
      </c>
      <c r="E5" s="46">
        <f>C5+0.41</f>
        <v>107.36</v>
      </c>
      <c r="F5" s="47">
        <v>107.4</v>
      </c>
      <c r="G5" s="47" t="s">
        <v>42</v>
      </c>
      <c r="Q5" s="43"/>
      <c r="R5" s="43"/>
      <c r="S5" s="43"/>
      <c r="T5" s="43"/>
    </row>
    <row r="6" spans="1:22" ht="16">
      <c r="A6" s="43" t="s">
        <v>51</v>
      </c>
      <c r="B6" s="61" t="s">
        <v>2</v>
      </c>
      <c r="C6" s="46">
        <f>(C35+C36)/2</f>
        <v>106.95</v>
      </c>
      <c r="D6" s="43">
        <v>30</v>
      </c>
      <c r="E6" s="46">
        <f>C6+0.41</f>
        <v>107.36</v>
      </c>
      <c r="F6" s="47">
        <v>107.4</v>
      </c>
      <c r="G6" s="47" t="s">
        <v>42</v>
      </c>
      <c r="Q6" s="43"/>
      <c r="R6" s="43"/>
      <c r="S6" s="43"/>
      <c r="T6" s="43"/>
    </row>
    <row r="7" spans="1:22" ht="16">
      <c r="A7" s="43" t="s">
        <v>56</v>
      </c>
      <c r="B7" s="61" t="s">
        <v>57</v>
      </c>
      <c r="C7" s="46">
        <f>(C39+C41)/2</f>
        <v>107.6</v>
      </c>
      <c r="D7" s="43">
        <v>0</v>
      </c>
      <c r="E7" s="46">
        <f t="shared" ref="E7:E16" si="0">C7</f>
        <v>107.6</v>
      </c>
      <c r="F7" s="47">
        <v>107.4</v>
      </c>
      <c r="G7" s="47" t="s">
        <v>42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6">
      <c r="A8" s="43" t="s">
        <v>56</v>
      </c>
      <c r="B8" s="61" t="s">
        <v>58</v>
      </c>
      <c r="C8" s="46">
        <f>(C39+C41)/2</f>
        <v>107.6</v>
      </c>
      <c r="D8" s="43">
        <v>0</v>
      </c>
      <c r="E8" s="46">
        <f t="shared" si="0"/>
        <v>107.6</v>
      </c>
      <c r="F8" s="47">
        <v>107.4</v>
      </c>
      <c r="G8" s="47" t="s">
        <v>42</v>
      </c>
      <c r="H8" s="4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16">
      <c r="A9" s="43" t="s">
        <v>59</v>
      </c>
      <c r="B9" s="61" t="s">
        <v>69</v>
      </c>
      <c r="C9" s="46">
        <f>(B26+B25)/2</f>
        <v>107.35525449143753</v>
      </c>
      <c r="D9" s="43">
        <v>0</v>
      </c>
      <c r="E9" s="46">
        <f t="shared" si="0"/>
        <v>107.35525449143753</v>
      </c>
      <c r="F9" s="47">
        <v>107.4</v>
      </c>
      <c r="G9" s="47" t="s">
        <v>42</v>
      </c>
      <c r="T9" s="43"/>
    </row>
    <row r="10" spans="1:22" ht="16">
      <c r="A10" s="43" t="s">
        <v>59</v>
      </c>
      <c r="B10" s="61" t="s">
        <v>60</v>
      </c>
      <c r="C10" s="46">
        <f>(B26+B25)/2</f>
        <v>107.35525449143753</v>
      </c>
      <c r="D10" s="43">
        <v>0</v>
      </c>
      <c r="E10" s="46">
        <f t="shared" si="0"/>
        <v>107.35525449143753</v>
      </c>
      <c r="F10" s="47">
        <v>107.4</v>
      </c>
      <c r="G10" s="47" t="s">
        <v>42</v>
      </c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6">
      <c r="A11" s="43" t="s">
        <v>59</v>
      </c>
      <c r="B11" s="61" t="s">
        <v>52</v>
      </c>
      <c r="C11" s="46">
        <f>(B26+B25)/2</f>
        <v>107.35525449143753</v>
      </c>
      <c r="D11" s="43">
        <v>0</v>
      </c>
      <c r="E11" s="46">
        <f t="shared" si="0"/>
        <v>107.35525449143753</v>
      </c>
      <c r="F11" s="47">
        <v>107.4</v>
      </c>
      <c r="G11" s="47" t="s">
        <v>42</v>
      </c>
      <c r="T11" s="43"/>
    </row>
    <row r="12" spans="1:22" ht="16">
      <c r="A12" s="43" t="s">
        <v>59</v>
      </c>
      <c r="B12" s="61" t="s">
        <v>61</v>
      </c>
      <c r="C12" s="46">
        <f>(B26+B25)/2</f>
        <v>107.35525449143753</v>
      </c>
      <c r="D12" s="43">
        <v>0</v>
      </c>
      <c r="E12" s="46">
        <f t="shared" si="0"/>
        <v>107.35525449143753</v>
      </c>
      <c r="F12" s="47">
        <v>107.4</v>
      </c>
      <c r="G12" s="47" t="s">
        <v>42</v>
      </c>
      <c r="T12" s="43"/>
    </row>
    <row r="13" spans="1:22" ht="16">
      <c r="A13" s="43" t="s">
        <v>70</v>
      </c>
      <c r="B13" s="61" t="s">
        <v>72</v>
      </c>
      <c r="C13" s="46">
        <f>(B31+B32)/2</f>
        <v>110.40869629193642</v>
      </c>
      <c r="D13" s="43">
        <v>0</v>
      </c>
      <c r="E13" s="46">
        <f t="shared" si="0"/>
        <v>110.40869629193642</v>
      </c>
      <c r="F13" s="47">
        <v>107.4</v>
      </c>
      <c r="G13" s="47" t="s">
        <v>42</v>
      </c>
      <c r="T13" s="43"/>
    </row>
    <row r="14" spans="1:22" ht="16">
      <c r="A14" s="43" t="s">
        <v>70</v>
      </c>
      <c r="B14" s="61" t="s">
        <v>71</v>
      </c>
      <c r="C14" s="46">
        <f>(B31+B32)/2</f>
        <v>110.40869629193642</v>
      </c>
      <c r="D14" s="43">
        <v>0</v>
      </c>
      <c r="E14" s="46">
        <f t="shared" si="0"/>
        <v>110.40869629193642</v>
      </c>
      <c r="F14" s="47">
        <v>107.4</v>
      </c>
      <c r="G14" s="47" t="s">
        <v>42</v>
      </c>
      <c r="T14" s="43"/>
    </row>
    <row r="15" spans="1:22" ht="16">
      <c r="A15" s="43" t="s">
        <v>73</v>
      </c>
      <c r="B15" s="61" t="s">
        <v>74</v>
      </c>
      <c r="C15" s="46">
        <v>114</v>
      </c>
      <c r="D15" s="43">
        <v>0</v>
      </c>
      <c r="E15" s="46">
        <f t="shared" si="0"/>
        <v>114</v>
      </c>
      <c r="F15" s="47">
        <v>107.4</v>
      </c>
      <c r="G15" s="47" t="s">
        <v>42</v>
      </c>
      <c r="T15" s="43"/>
    </row>
    <row r="16" spans="1:22" ht="16">
      <c r="A16" s="43" t="s">
        <v>75</v>
      </c>
      <c r="B16" s="61" t="s">
        <v>76</v>
      </c>
      <c r="C16" s="46">
        <v>108.6</v>
      </c>
      <c r="D16" s="43">
        <v>0</v>
      </c>
      <c r="E16" s="46">
        <f t="shared" si="0"/>
        <v>108.6</v>
      </c>
      <c r="F16" s="47">
        <v>107.4</v>
      </c>
      <c r="G16" s="47" t="s">
        <v>42</v>
      </c>
      <c r="T16" s="43"/>
    </row>
    <row r="17" spans="1:22">
      <c r="C17" s="43"/>
      <c r="D17" s="43"/>
      <c r="E17" s="43"/>
      <c r="F17" s="43"/>
      <c r="G17" s="43"/>
      <c r="T17" s="43"/>
    </row>
    <row r="18" spans="1:22" ht="17" thickBot="1">
      <c r="A18" s="61"/>
      <c r="B18" s="62" t="s">
        <v>62</v>
      </c>
      <c r="C18" s="62" t="s">
        <v>63</v>
      </c>
      <c r="D18" s="62" t="s">
        <v>64</v>
      </c>
      <c r="E18" s="62" t="s">
        <v>65</v>
      </c>
      <c r="F18" s="62" t="s">
        <v>64</v>
      </c>
      <c r="G18" s="62" t="s">
        <v>66</v>
      </c>
      <c r="H18" s="62" t="s">
        <v>64</v>
      </c>
      <c r="I18" s="62" t="s">
        <v>67</v>
      </c>
      <c r="J18" s="62" t="s">
        <v>64</v>
      </c>
      <c r="K18" s="62" t="s">
        <v>68</v>
      </c>
      <c r="L18" s="62" t="s">
        <v>64</v>
      </c>
      <c r="T18" s="43"/>
    </row>
    <row r="19" spans="1:22" ht="17" thickTop="1">
      <c r="A19" s="53" t="s">
        <v>110</v>
      </c>
      <c r="B19" s="57">
        <f t="shared" ref="B19:B28" si="1">D19*0.5+F19*0.125+H19*0.125+J19*0.125+L19*0.125</f>
        <v>106.88780515148966</v>
      </c>
      <c r="C19" s="65">
        <v>77.683999999999997</v>
      </c>
      <c r="D19" s="66">
        <f>H36*C19</f>
        <v>108.86515877687154</v>
      </c>
      <c r="E19" s="67">
        <v>77.441000000000003</v>
      </c>
      <c r="F19" s="63">
        <f>E19*H36</f>
        <v>108.52462232685893</v>
      </c>
      <c r="G19" s="67">
        <v>77.129000000000005</v>
      </c>
      <c r="H19" s="63">
        <f>G19*H36</f>
        <v>108.08739034165755</v>
      </c>
      <c r="I19" s="51">
        <v>72.352000000000004</v>
      </c>
      <c r="J19" s="66">
        <f>H36*I19</f>
        <v>101.39297626054541</v>
      </c>
      <c r="K19" s="65">
        <v>72.525999999999996</v>
      </c>
      <c r="L19" s="66">
        <f>H36*K19</f>
        <v>101.63681717536925</v>
      </c>
      <c r="T19" s="43"/>
    </row>
    <row r="20" spans="1:22" ht="17" thickBot="1">
      <c r="A20" s="53" t="s">
        <v>111</v>
      </c>
      <c r="B20" s="58">
        <f t="shared" si="1"/>
        <v>106.98432551360743</v>
      </c>
      <c r="C20" s="65">
        <v>77.463999999999999</v>
      </c>
      <c r="D20" s="66">
        <f>H36*C20</f>
        <v>108.55685417192184</v>
      </c>
      <c r="E20" s="67">
        <v>77.153999999999996</v>
      </c>
      <c r="F20" s="63">
        <f>E20*H36</f>
        <v>108.12242495585637</v>
      </c>
      <c r="G20" s="67">
        <v>77.236999999999995</v>
      </c>
      <c r="H20" s="63">
        <f>G20*H36</f>
        <v>108.23873987499648</v>
      </c>
      <c r="I20" s="51">
        <v>72.616</v>
      </c>
      <c r="J20" s="66">
        <f>H36*I20</f>
        <v>101.76294178648504</v>
      </c>
      <c r="K20" s="65">
        <v>73.872</v>
      </c>
      <c r="L20" s="66">
        <f>K20*H36</f>
        <v>103.52308080383418</v>
      </c>
      <c r="T20" s="43"/>
    </row>
    <row r="21" spans="1:22" ht="17" thickTop="1">
      <c r="A21" s="53" t="s">
        <v>112</v>
      </c>
      <c r="B21" s="61">
        <f t="shared" si="1"/>
        <v>107.0452857423134</v>
      </c>
      <c r="C21" s="65">
        <v>78.194000000000003</v>
      </c>
      <c r="D21" s="66">
        <f>H36*C21</f>
        <v>109.57986490652765</v>
      </c>
      <c r="E21" s="67">
        <v>76.715000000000003</v>
      </c>
      <c r="F21" s="63">
        <f>E21*H36</f>
        <v>107.50721713052495</v>
      </c>
      <c r="G21" s="67">
        <v>77.057000000000002</v>
      </c>
      <c r="H21" s="63">
        <f>G21*H36</f>
        <v>107.98649065276493</v>
      </c>
      <c r="I21" s="51">
        <v>71.662999999999997</v>
      </c>
      <c r="J21" s="66">
        <f>H36*I21</f>
        <v>100.42742229322569</v>
      </c>
      <c r="K21" s="65">
        <v>72.872</v>
      </c>
      <c r="L21" s="66">
        <f>K21*H36</f>
        <v>102.12169623588105</v>
      </c>
      <c r="T21" s="43"/>
    </row>
    <row r="22" spans="1:22" ht="15" customHeight="1">
      <c r="A22" s="53" t="s">
        <v>2</v>
      </c>
      <c r="B22" s="61">
        <f t="shared" si="1"/>
        <v>108.42162056111439</v>
      </c>
      <c r="C22" s="65">
        <v>77.305000000000007</v>
      </c>
      <c r="D22" s="66">
        <f>H36*C22</f>
        <v>108.33403402561731</v>
      </c>
      <c r="E22" s="67">
        <v>77.251000000000005</v>
      </c>
      <c r="F22" s="63">
        <f>E22*H36</f>
        <v>108.25835925894783</v>
      </c>
      <c r="G22" s="67">
        <v>77.608999999999995</v>
      </c>
      <c r="H22" s="63">
        <f>G22*H36</f>
        <v>108.76005493427505</v>
      </c>
      <c r="I22" s="51">
        <v>77.251000000000005</v>
      </c>
      <c r="J22" s="66">
        <f>H36*I22</f>
        <v>108.25835925894783</v>
      </c>
      <c r="K22" s="65">
        <v>77.608999999999995</v>
      </c>
      <c r="L22" s="66">
        <f>K22*H36</f>
        <v>108.76005493427505</v>
      </c>
      <c r="T22" s="43"/>
    </row>
    <row r="23" spans="1:22" ht="16">
      <c r="A23" s="61" t="s">
        <v>69</v>
      </c>
      <c r="B23" s="61">
        <f t="shared" si="1"/>
        <v>108.58523220942291</v>
      </c>
      <c r="C23" s="65">
        <v>79.781999999999996</v>
      </c>
      <c r="D23" s="66">
        <f>H36*C23</f>
        <v>111.80526360043721</v>
      </c>
      <c r="E23" s="67">
        <v>77.429000000000002</v>
      </c>
      <c r="F23" s="63">
        <f>E23*H36</f>
        <v>108.50780571204349</v>
      </c>
      <c r="G23" s="67">
        <v>77.852000000000004</v>
      </c>
      <c r="H23" s="63">
        <f>G23*H36</f>
        <v>109.10059138428767</v>
      </c>
      <c r="I23" s="65">
        <v>72.596999999999994</v>
      </c>
      <c r="J23" s="66">
        <f>H36*I23</f>
        <v>101.73631547969393</v>
      </c>
      <c r="K23" s="65">
        <v>72.867999999999995</v>
      </c>
      <c r="L23" s="66">
        <f>K23*H36</f>
        <v>102.11609069760922</v>
      </c>
      <c r="M23" s="43"/>
      <c r="N23" s="43"/>
      <c r="O23" s="43"/>
      <c r="P23" s="49"/>
      <c r="Q23" s="49"/>
      <c r="R23" s="43"/>
      <c r="S23" s="43"/>
      <c r="T23" s="43"/>
    </row>
    <row r="24" spans="1:22" ht="17" thickBot="1">
      <c r="A24" s="61" t="s">
        <v>60</v>
      </c>
      <c r="B24" s="61">
        <f t="shared" si="1"/>
        <v>109.76151938114856</v>
      </c>
      <c r="C24" s="69">
        <v>81.230999999999995</v>
      </c>
      <c r="D24" s="66">
        <f>C24*H36</f>
        <v>113.83586983940131</v>
      </c>
      <c r="E24" s="67">
        <v>78.278000000000006</v>
      </c>
      <c r="F24" s="63">
        <f>E24*H36</f>
        <v>109.69758121023571</v>
      </c>
      <c r="G24" s="67">
        <v>78.328000000000003</v>
      </c>
      <c r="H24" s="63">
        <f>G24*H36</f>
        <v>109.76765043863337</v>
      </c>
      <c r="I24" s="51">
        <v>72.165000000000006</v>
      </c>
      <c r="J24" s="66">
        <f>I24*H36</f>
        <v>101.13091734633818</v>
      </c>
      <c r="K24" s="65">
        <v>72.894000000000005</v>
      </c>
      <c r="L24" s="66">
        <f>K24*H36</f>
        <v>102.15252669637601</v>
      </c>
      <c r="M24" s="43"/>
      <c r="N24" s="50"/>
      <c r="O24" s="50"/>
      <c r="P24" s="50"/>
      <c r="Q24" s="50"/>
      <c r="R24" s="49"/>
      <c r="S24" s="49"/>
      <c r="T24" s="43"/>
      <c r="U24" s="43"/>
      <c r="V24" s="43"/>
    </row>
    <row r="25" spans="1:22" ht="17" thickTop="1">
      <c r="A25" s="61" t="s">
        <v>52</v>
      </c>
      <c r="B25" s="57">
        <f t="shared" si="1"/>
        <v>107.60075955043581</v>
      </c>
      <c r="C25" s="65">
        <v>78.778000000000006</v>
      </c>
      <c r="D25" s="66">
        <f>H36*C25</f>
        <v>110.39827349421228</v>
      </c>
      <c r="E25" s="67">
        <v>78.05</v>
      </c>
      <c r="F25" s="63">
        <f>E25*H36</f>
        <v>109.37806552874238</v>
      </c>
      <c r="G25" s="67">
        <v>78.180999999999997</v>
      </c>
      <c r="H25" s="63">
        <f>G25*H36</f>
        <v>109.56164690714425</v>
      </c>
      <c r="I25" s="51">
        <v>71.358000000000004</v>
      </c>
      <c r="J25" s="66">
        <f>H36*I25</f>
        <v>100</v>
      </c>
      <c r="K25" s="65">
        <v>71.552999999999997</v>
      </c>
      <c r="L25" s="66">
        <f>H36*K25</f>
        <v>100.27326999075085</v>
      </c>
      <c r="M25" s="50"/>
      <c r="N25" s="50"/>
      <c r="O25" s="50"/>
      <c r="P25" s="49"/>
      <c r="Q25" s="49"/>
      <c r="R25" s="43"/>
      <c r="S25" s="43"/>
      <c r="T25" s="43"/>
    </row>
    <row r="26" spans="1:22" ht="14" customHeight="1" thickBot="1">
      <c r="A26" s="61" t="s">
        <v>61</v>
      </c>
      <c r="B26" s="58">
        <f t="shared" si="1"/>
        <v>107.10974943243926</v>
      </c>
      <c r="C26" s="65">
        <v>78.466999999999999</v>
      </c>
      <c r="D26" s="66">
        <f>C26*H36</f>
        <v>109.96244289357885</v>
      </c>
      <c r="E26" s="67">
        <v>77.242999999999995</v>
      </c>
      <c r="F26" s="63">
        <f>E26*H36</f>
        <v>108.2471481824042</v>
      </c>
      <c r="G26" s="67">
        <v>77.427999999999997</v>
      </c>
      <c r="H26" s="63">
        <f>G26*H36</f>
        <v>108.50640432747554</v>
      </c>
      <c r="I26" s="51">
        <v>71.415999999999997</v>
      </c>
      <c r="J26" s="66">
        <f>H36*I26</f>
        <v>100.08128030494127</v>
      </c>
      <c r="K26" s="65">
        <v>71.495999999999995</v>
      </c>
      <c r="L26" s="66">
        <f>K26*H36</f>
        <v>100.19339107037752</v>
      </c>
      <c r="M26" s="43"/>
      <c r="N26" s="50"/>
      <c r="O26" s="50"/>
      <c r="P26" s="50"/>
      <c r="Q26" s="50"/>
      <c r="R26" s="49"/>
      <c r="S26" s="49"/>
      <c r="T26" s="43"/>
      <c r="U26" s="43"/>
      <c r="V26" s="43"/>
    </row>
    <row r="27" spans="1:22" ht="18" thickTop="1" thickBot="1">
      <c r="A27" s="53" t="s">
        <v>113</v>
      </c>
      <c r="B27" s="72">
        <f t="shared" si="1"/>
        <v>114.02803469828189</v>
      </c>
      <c r="C27" s="65">
        <v>85.08</v>
      </c>
      <c r="D27" s="66">
        <f>H36*C27</f>
        <v>119.22979904145295</v>
      </c>
      <c r="E27" s="70">
        <v>78.977000000000004</v>
      </c>
      <c r="F27" s="63">
        <f>E27*H36</f>
        <v>110.67714902323495</v>
      </c>
      <c r="G27" s="70">
        <v>79.033000000000001</v>
      </c>
      <c r="H27" s="63">
        <f>G27*H36</f>
        <v>110.75562655904032</v>
      </c>
      <c r="I27" s="51">
        <v>75.974000000000004</v>
      </c>
      <c r="J27" s="66">
        <f>H36*I27</f>
        <v>106.46879116567168</v>
      </c>
      <c r="K27" s="62">
        <v>76.641000000000005</v>
      </c>
      <c r="L27" s="66">
        <f>K27*H36</f>
        <v>107.40351467249643</v>
      </c>
      <c r="M27" s="43"/>
      <c r="N27" s="43"/>
      <c r="O27" s="43"/>
    </row>
    <row r="28" spans="1:22" ht="18" thickTop="1" thickBot="1">
      <c r="A28" s="61" t="s">
        <v>76</v>
      </c>
      <c r="B28" s="72">
        <f t="shared" si="1"/>
        <v>108.55632865270887</v>
      </c>
      <c r="C28" s="65">
        <v>79.558999999999997</v>
      </c>
      <c r="D28" s="66">
        <f>H36*C28</f>
        <v>111.49275484178366</v>
      </c>
      <c r="E28" s="67">
        <v>77.957999999999998</v>
      </c>
      <c r="F28" s="63">
        <f>E28*H36</f>
        <v>109.2491381484907</v>
      </c>
      <c r="G28" s="67">
        <v>78.277000000000001</v>
      </c>
      <c r="H28" s="63">
        <f>G28*H36</f>
        <v>109.69617982566776</v>
      </c>
      <c r="I28" s="65">
        <v>72.712000000000003</v>
      </c>
      <c r="J28" s="66">
        <f>H36*I28</f>
        <v>101.89747470500855</v>
      </c>
      <c r="K28" s="65">
        <v>72.525999999999996</v>
      </c>
      <c r="L28" s="66">
        <f>K28*H36</f>
        <v>101.63681717536925</v>
      </c>
      <c r="M28" s="43"/>
      <c r="N28" s="43"/>
      <c r="O28" s="43"/>
      <c r="P28" s="49"/>
      <c r="Q28" s="49"/>
      <c r="R28" s="43"/>
      <c r="S28" s="43"/>
      <c r="T28" s="43"/>
    </row>
    <row r="29" spans="1:22" ht="17" thickTop="1">
      <c r="A29" s="53" t="s">
        <v>114</v>
      </c>
      <c r="B29" s="57">
        <f t="shared" ref="B29:B32" si="2">D29*0.5+F29*0.125+H29*0.125+J29*0.125+L29*0.125</f>
        <v>107.75228425684574</v>
      </c>
      <c r="C29" s="65">
        <v>77.765000000000001</v>
      </c>
      <c r="D29" s="66">
        <f>H36*C29</f>
        <v>108.97867092687575</v>
      </c>
      <c r="E29" s="67">
        <v>77.959999999999994</v>
      </c>
      <c r="F29" s="63">
        <f>E29*H36</f>
        <v>109.2519409176266</v>
      </c>
      <c r="G29" s="67">
        <v>77.981999999999999</v>
      </c>
      <c r="H29" s="63">
        <f>G29*H36</f>
        <v>109.28277137812158</v>
      </c>
      <c r="I29" s="64">
        <v>74.013999999999996</v>
      </c>
      <c r="J29" s="66">
        <f>H36*I29</f>
        <v>103.72207741248351</v>
      </c>
      <c r="K29" s="68">
        <v>74.102999999999994</v>
      </c>
      <c r="L29" s="66">
        <f>H36*K29</f>
        <v>103.84680063903134</v>
      </c>
      <c r="T29" s="43"/>
    </row>
    <row r="30" spans="1:22" ht="17" thickBot="1">
      <c r="A30" s="53" t="s">
        <v>115</v>
      </c>
      <c r="B30" s="58">
        <f t="shared" si="2"/>
        <v>107.37916561562824</v>
      </c>
      <c r="C30" s="65">
        <v>78.355000000000004</v>
      </c>
      <c r="D30" s="66">
        <f>H36*C30</f>
        <v>109.8054878219681</v>
      </c>
      <c r="E30" s="67">
        <v>77.456000000000003</v>
      </c>
      <c r="F30" s="63">
        <f>E30*H36</f>
        <v>108.54564309537822</v>
      </c>
      <c r="G30" s="67">
        <v>77.766000000000005</v>
      </c>
      <c r="H30" s="63">
        <f>G30*H36</f>
        <v>108.98007231144371</v>
      </c>
      <c r="I30" s="51">
        <v>71.700999999999993</v>
      </c>
      <c r="J30" s="66">
        <f>H36*I30</f>
        <v>100.48067490680791</v>
      </c>
      <c r="K30" s="65">
        <v>72.646000000000001</v>
      </c>
      <c r="L30" s="66">
        <f>K30*H36</f>
        <v>101.80498332352363</v>
      </c>
      <c r="N30" s="71"/>
      <c r="O30" s="71"/>
      <c r="P30" s="71"/>
      <c r="Q30" s="71"/>
      <c r="R30" s="71"/>
      <c r="S30" s="71"/>
      <c r="T30" s="43"/>
    </row>
    <row r="31" spans="1:22" ht="17" thickTop="1">
      <c r="A31" s="61" t="s">
        <v>72</v>
      </c>
      <c r="B31" s="57">
        <f t="shared" si="2"/>
        <v>110.31348972785112</v>
      </c>
      <c r="C31" s="65">
        <v>79.384</v>
      </c>
      <c r="D31" s="66">
        <f>H36*C31</f>
        <v>111.24751254239187</v>
      </c>
      <c r="E31" s="67">
        <v>78.022999999999996</v>
      </c>
      <c r="F31" s="63">
        <f>E31*H36</f>
        <v>109.34022814540765</v>
      </c>
      <c r="G31" s="67">
        <v>78.078999999999994</v>
      </c>
      <c r="H31" s="63">
        <f>G31*H36</f>
        <v>109.41870568121303</v>
      </c>
      <c r="I31" s="65">
        <v>78.022999999999996</v>
      </c>
      <c r="J31" s="66">
        <f>H36*I31</f>
        <v>109.34022814540765</v>
      </c>
      <c r="K31" s="65">
        <v>78.078999999999994</v>
      </c>
      <c r="L31" s="66">
        <f>K31*H36</f>
        <v>109.41870568121303</v>
      </c>
      <c r="M31" s="49"/>
      <c r="N31" s="49"/>
      <c r="O31" s="49"/>
      <c r="P31" s="49"/>
      <c r="Q31" s="49"/>
      <c r="R31" s="43"/>
      <c r="S31" s="43"/>
      <c r="T31" s="43"/>
    </row>
    <row r="32" spans="1:22" ht="17" thickBot="1">
      <c r="A32" s="61" t="s">
        <v>71</v>
      </c>
      <c r="B32" s="58">
        <f t="shared" si="2"/>
        <v>110.50390285602174</v>
      </c>
      <c r="C32" s="65">
        <v>81.230999999999995</v>
      </c>
      <c r="D32" s="66">
        <f>H36*C32</f>
        <v>113.83586983940131</v>
      </c>
      <c r="E32" s="67">
        <v>78.977000000000004</v>
      </c>
      <c r="F32" s="63">
        <f>E32*H36</f>
        <v>110.67714902323495</v>
      </c>
      <c r="G32" s="67">
        <v>79.033000000000001</v>
      </c>
      <c r="H32" s="63">
        <f>G32*H36</f>
        <v>110.75562655904032</v>
      </c>
      <c r="I32" s="65">
        <v>73.760999999999996</v>
      </c>
      <c r="J32" s="66">
        <f>H36*I32</f>
        <v>103.36752711679138</v>
      </c>
      <c r="K32" s="65">
        <v>74.132000000000005</v>
      </c>
      <c r="L32" s="66">
        <f>K32*H36</f>
        <v>103.887440791502</v>
      </c>
      <c r="M32" s="43"/>
      <c r="N32" s="43"/>
      <c r="O32" s="43"/>
      <c r="P32" s="49"/>
      <c r="Q32" s="49"/>
      <c r="R32" s="43"/>
      <c r="S32" s="43"/>
      <c r="T32" s="43"/>
    </row>
    <row r="33" spans="1:15" ht="13" thickTop="1">
      <c r="B33" s="44"/>
      <c r="K33" s="43"/>
      <c r="L33" s="43"/>
      <c r="M33" s="43"/>
      <c r="N33" s="43"/>
      <c r="O33" s="43"/>
    </row>
    <row r="35" spans="1:15" ht="16">
      <c r="A35" s="62" t="s">
        <v>77</v>
      </c>
      <c r="B35" s="61" t="s">
        <v>54</v>
      </c>
      <c r="C35" s="61">
        <v>106.9</v>
      </c>
      <c r="E35" s="43"/>
      <c r="F35" s="166" t="s">
        <v>49</v>
      </c>
      <c r="G35" s="166"/>
      <c r="H35" s="43" t="s">
        <v>50</v>
      </c>
    </row>
    <row r="36" spans="1:15" ht="16">
      <c r="A36" s="62" t="s">
        <v>78</v>
      </c>
      <c r="B36" s="61" t="s">
        <v>53</v>
      </c>
      <c r="C36" s="61">
        <v>107</v>
      </c>
      <c r="E36" s="61" t="s">
        <v>52</v>
      </c>
      <c r="F36" s="62">
        <v>100</v>
      </c>
      <c r="G36" s="51">
        <v>71.358000000000004</v>
      </c>
      <c r="H36" s="43">
        <f>F36/G36</f>
        <v>1.4013845679531376</v>
      </c>
    </row>
    <row r="37" spans="1:15" ht="16">
      <c r="A37" s="62" t="s">
        <v>79</v>
      </c>
      <c r="B37" s="61" t="s">
        <v>55</v>
      </c>
      <c r="C37" s="61">
        <v>107</v>
      </c>
    </row>
    <row r="38" spans="1:15" ht="16">
      <c r="A38" s="62" t="s">
        <v>80</v>
      </c>
      <c r="B38" s="61" t="s">
        <v>61</v>
      </c>
      <c r="C38" s="62">
        <v>107.1</v>
      </c>
    </row>
    <row r="39" spans="1:15" ht="16">
      <c r="A39" s="62" t="s">
        <v>81</v>
      </c>
      <c r="B39" s="61" t="s">
        <v>58</v>
      </c>
      <c r="C39" s="62">
        <v>107.4</v>
      </c>
    </row>
    <row r="40" spans="1:15" ht="16">
      <c r="A40" s="62" t="s">
        <v>82</v>
      </c>
      <c r="B40" s="61" t="s">
        <v>52</v>
      </c>
      <c r="C40" s="62">
        <v>107.6</v>
      </c>
    </row>
    <row r="41" spans="1:15" ht="16">
      <c r="A41" s="62" t="s">
        <v>83</v>
      </c>
      <c r="B41" s="61" t="s">
        <v>57</v>
      </c>
      <c r="C41" s="62">
        <v>107.8</v>
      </c>
    </row>
    <row r="42" spans="1:15" ht="16">
      <c r="A42" s="62" t="s">
        <v>84</v>
      </c>
      <c r="B42" s="61" t="s">
        <v>2</v>
      </c>
      <c r="C42" s="62">
        <v>108.4</v>
      </c>
    </row>
    <row r="43" spans="1:15" ht="16">
      <c r="A43" s="71"/>
      <c r="B43" s="73" t="s">
        <v>85</v>
      </c>
      <c r="C43" s="63">
        <f>(C35+C36+C37+C38+C39+C40+C41+C42)/8</f>
        <v>107.39999999999999</v>
      </c>
    </row>
  </sheetData>
  <mergeCells count="1">
    <mergeCell ref="F35:G35"/>
  </mergeCells>
  <phoneticPr fontId="1" type="noConversion"/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7" workbookViewId="0">
      <selection activeCell="AA4" sqref="AA4"/>
    </sheetView>
  </sheetViews>
  <sheetFormatPr baseColWidth="10" defaultColWidth="8.83203125" defaultRowHeight="12" x14ac:dyDescent="0"/>
  <cols>
    <col min="1" max="1" width="8.83203125" style="74"/>
    <col min="2" max="2" width="14.5" style="74" bestFit="1" customWidth="1"/>
    <col min="3" max="3" width="12.6640625" style="45" bestFit="1" customWidth="1"/>
    <col min="4" max="4" width="12.6640625" style="45" hidden="1" customWidth="1"/>
    <col min="5" max="5" width="8.83203125" style="45" hidden="1" customWidth="1"/>
    <col min="6" max="6" width="13.33203125" style="45" customWidth="1"/>
    <col min="7" max="7" width="18.1640625" style="76" bestFit="1" customWidth="1"/>
    <col min="8" max="8" width="18.1640625" style="45" bestFit="1" customWidth="1"/>
    <col min="9" max="10" width="13" style="45" hidden="1" customWidth="1"/>
    <col min="11" max="11" width="13" style="45" customWidth="1"/>
    <col min="12" max="12" width="12.6640625" style="45" customWidth="1"/>
    <col min="13" max="14" width="13" style="45" hidden="1" customWidth="1"/>
    <col min="15" max="15" width="13" style="45" customWidth="1"/>
    <col min="16" max="16" width="24.5" style="45" bestFit="1" customWidth="1"/>
    <col min="17" max="18" width="13" style="45" hidden="1" customWidth="1"/>
    <col min="19" max="19" width="17.83203125" style="45" customWidth="1"/>
    <col min="20" max="20" width="18" style="74" customWidth="1"/>
    <col min="21" max="21" width="15.5" style="74" hidden="1" customWidth="1"/>
    <col min="22" max="22" width="13" style="45" hidden="1" customWidth="1"/>
    <col min="23" max="23" width="26.33203125" style="45" customWidth="1"/>
    <col min="24" max="24" width="13" style="45" customWidth="1"/>
    <col min="25" max="26" width="13" style="45" hidden="1" customWidth="1"/>
    <col min="27" max="27" width="69.5" style="45" customWidth="1"/>
    <col min="28" max="28" width="30.6640625" style="45" customWidth="1"/>
    <col min="29" max="29" width="13" style="45" customWidth="1"/>
    <col min="30" max="16384" width="8.83203125" style="45"/>
  </cols>
  <sheetData>
    <row r="1" spans="1:28" s="74" customFormat="1" ht="28" customHeight="1">
      <c r="A1" s="174" t="s">
        <v>139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</row>
    <row r="2" spans="1:28" ht="16">
      <c r="A2" s="88" t="s">
        <v>87</v>
      </c>
      <c r="B2" s="83" t="s">
        <v>43</v>
      </c>
      <c r="C2" s="83" t="s">
        <v>44</v>
      </c>
      <c r="D2" s="107"/>
      <c r="E2" s="107"/>
      <c r="F2" s="83" t="s">
        <v>45</v>
      </c>
      <c r="G2" s="84" t="s">
        <v>86</v>
      </c>
      <c r="H2" s="84" t="s">
        <v>86</v>
      </c>
      <c r="I2" s="107"/>
      <c r="J2" s="107"/>
      <c r="K2" s="83" t="s">
        <v>46</v>
      </c>
      <c r="L2" s="83" t="s">
        <v>47</v>
      </c>
      <c r="M2" s="107"/>
      <c r="N2" s="107"/>
      <c r="O2" s="83" t="s">
        <v>48</v>
      </c>
      <c r="P2" s="86" t="s">
        <v>154</v>
      </c>
      <c r="Q2" s="87"/>
      <c r="R2" s="87"/>
      <c r="S2" s="86" t="s">
        <v>155</v>
      </c>
      <c r="T2" s="170" t="s">
        <v>135</v>
      </c>
      <c r="U2" s="170"/>
      <c r="V2" s="170"/>
      <c r="W2" s="171"/>
    </row>
    <row r="3" spans="1:28" ht="16">
      <c r="A3" s="88">
        <v>1</v>
      </c>
      <c r="B3" s="83" t="s">
        <v>1</v>
      </c>
      <c r="C3" s="83" t="s">
        <v>88</v>
      </c>
      <c r="D3" s="107"/>
      <c r="E3" s="107"/>
      <c r="F3" s="91">
        <f>AVERAGE(C17:C18)</f>
        <v>106.81843251565419</v>
      </c>
      <c r="G3" s="93">
        <v>60</v>
      </c>
      <c r="H3" s="83">
        <v>60</v>
      </c>
      <c r="I3" s="107"/>
      <c r="J3" s="107"/>
      <c r="K3" s="91">
        <f>F3+0.76</f>
        <v>107.5784325156542</v>
      </c>
      <c r="L3" s="89">
        <f>C37</f>
        <v>106.98571428571428</v>
      </c>
      <c r="M3" s="107"/>
      <c r="N3" s="107"/>
      <c r="O3" s="89" t="s">
        <v>188</v>
      </c>
      <c r="P3" s="86"/>
      <c r="Q3" s="87"/>
      <c r="R3" s="87"/>
      <c r="S3" s="86"/>
      <c r="T3" s="170"/>
      <c r="U3" s="170"/>
      <c r="V3" s="170"/>
      <c r="W3" s="171"/>
    </row>
    <row r="4" spans="1:28" ht="16">
      <c r="A4" s="88">
        <v>2</v>
      </c>
      <c r="B4" s="83" t="s">
        <v>1</v>
      </c>
      <c r="C4" s="83" t="s">
        <v>89</v>
      </c>
      <c r="D4" s="107"/>
      <c r="E4" s="107"/>
      <c r="F4" s="91">
        <f>AVERAGE(C17:C18)</f>
        <v>106.81843251565419</v>
      </c>
      <c r="G4" s="93">
        <v>60</v>
      </c>
      <c r="H4" s="83">
        <v>60</v>
      </c>
      <c r="I4" s="107"/>
      <c r="J4" s="107"/>
      <c r="K4" s="91">
        <f>F4+0.76</f>
        <v>107.5784325156542</v>
      </c>
      <c r="L4" s="89">
        <f>C37</f>
        <v>106.98571428571428</v>
      </c>
      <c r="M4" s="107"/>
      <c r="N4" s="107"/>
      <c r="O4" s="89" t="s">
        <v>188</v>
      </c>
      <c r="P4" s="86"/>
      <c r="Q4" s="87"/>
      <c r="R4" s="87"/>
      <c r="S4" s="86"/>
      <c r="T4" s="170"/>
      <c r="U4" s="170"/>
      <c r="V4" s="170"/>
      <c r="W4" s="171"/>
    </row>
    <row r="5" spans="1:28" ht="16">
      <c r="A5" s="88">
        <v>3</v>
      </c>
      <c r="B5" s="83" t="s">
        <v>0</v>
      </c>
      <c r="C5" s="83" t="s">
        <v>91</v>
      </c>
      <c r="D5" s="107"/>
      <c r="E5" s="107"/>
      <c r="F5" s="91">
        <f>AVERAGE(C17:C18)</f>
        <v>106.81843251565419</v>
      </c>
      <c r="G5" s="93">
        <v>60</v>
      </c>
      <c r="H5" s="83">
        <v>60</v>
      </c>
      <c r="I5" s="107"/>
      <c r="J5" s="107"/>
      <c r="K5" s="91">
        <f>F5+0.76</f>
        <v>107.5784325156542</v>
      </c>
      <c r="L5" s="89">
        <f>C37</f>
        <v>106.98571428571428</v>
      </c>
      <c r="M5" s="107"/>
      <c r="N5" s="107"/>
      <c r="O5" s="89" t="s">
        <v>187</v>
      </c>
      <c r="P5" s="86"/>
      <c r="Q5" s="87"/>
      <c r="R5" s="87"/>
      <c r="S5" s="86"/>
      <c r="T5" s="170"/>
      <c r="U5" s="170"/>
      <c r="V5" s="170"/>
      <c r="W5" s="171"/>
    </row>
    <row r="6" spans="1:28" ht="16">
      <c r="A6" s="88">
        <v>4</v>
      </c>
      <c r="B6" s="83" t="s">
        <v>0</v>
      </c>
      <c r="C6" s="83" t="s">
        <v>92</v>
      </c>
      <c r="D6" s="107"/>
      <c r="E6" s="107"/>
      <c r="F6" s="91">
        <f>AVERAGE(C17:C18)</f>
        <v>106.81843251565419</v>
      </c>
      <c r="G6" s="93">
        <v>60</v>
      </c>
      <c r="H6" s="83">
        <v>60</v>
      </c>
      <c r="I6" s="107"/>
      <c r="J6" s="107"/>
      <c r="K6" s="91">
        <f>F6+0.76</f>
        <v>107.5784325156542</v>
      </c>
      <c r="L6" s="89">
        <f>C37</f>
        <v>106.98571428571428</v>
      </c>
      <c r="M6" s="107"/>
      <c r="N6" s="107"/>
      <c r="O6" s="89" t="s">
        <v>187</v>
      </c>
      <c r="P6" s="86"/>
      <c r="Q6" s="87"/>
      <c r="R6" s="87"/>
      <c r="S6" s="86"/>
      <c r="T6" s="170"/>
      <c r="U6" s="170"/>
      <c r="V6" s="170"/>
      <c r="W6" s="171"/>
    </row>
    <row r="7" spans="1:28" ht="16">
      <c r="A7" s="88">
        <v>5</v>
      </c>
      <c r="B7" s="83" t="s">
        <v>93</v>
      </c>
      <c r="C7" s="83" t="s">
        <v>94</v>
      </c>
      <c r="D7" s="107"/>
      <c r="E7" s="107"/>
      <c r="F7" s="89">
        <f>AVERAGE(C21:C22)</f>
        <v>106.61442344701983</v>
      </c>
      <c r="G7" s="93">
        <v>0</v>
      </c>
      <c r="H7" s="83">
        <v>0</v>
      </c>
      <c r="I7" s="107"/>
      <c r="J7" s="107"/>
      <c r="K7" s="158">
        <f t="shared" ref="K7:K12" si="0">F7</f>
        <v>106.61442344701983</v>
      </c>
      <c r="L7" s="89">
        <f>C37</f>
        <v>106.98571428571428</v>
      </c>
      <c r="M7" s="107"/>
      <c r="N7" s="107"/>
      <c r="O7" s="89" t="s">
        <v>187</v>
      </c>
      <c r="P7" s="86"/>
      <c r="Q7" s="87"/>
      <c r="R7" s="87"/>
      <c r="S7" s="133"/>
      <c r="T7" s="170"/>
      <c r="U7" s="170"/>
      <c r="V7" s="170"/>
      <c r="W7" s="171"/>
    </row>
    <row r="8" spans="1:28" ht="16">
      <c r="A8" s="88">
        <v>6</v>
      </c>
      <c r="B8" s="83" t="s">
        <v>93</v>
      </c>
      <c r="C8" s="83" t="s">
        <v>90</v>
      </c>
      <c r="D8" s="107"/>
      <c r="E8" s="107"/>
      <c r="F8" s="89">
        <f>AVERAGE(C21:C22)</f>
        <v>106.61442344701983</v>
      </c>
      <c r="G8" s="93">
        <v>0</v>
      </c>
      <c r="H8" s="83">
        <v>0</v>
      </c>
      <c r="I8" s="107"/>
      <c r="J8" s="107"/>
      <c r="K8" s="158">
        <f t="shared" si="0"/>
        <v>106.61442344701983</v>
      </c>
      <c r="L8" s="89">
        <f>C37</f>
        <v>106.98571428571428</v>
      </c>
      <c r="M8" s="107"/>
      <c r="N8" s="107"/>
      <c r="O8" s="89" t="s">
        <v>187</v>
      </c>
      <c r="P8" s="86"/>
      <c r="Q8" s="87"/>
      <c r="R8" s="87"/>
      <c r="S8" s="133"/>
      <c r="T8" s="170"/>
      <c r="U8" s="170"/>
      <c r="V8" s="170"/>
      <c r="W8" s="171"/>
    </row>
    <row r="9" spans="1:28" ht="16">
      <c r="A9" s="88">
        <v>7</v>
      </c>
      <c r="B9" s="83" t="s">
        <v>93</v>
      </c>
      <c r="C9" s="83" t="s">
        <v>95</v>
      </c>
      <c r="D9" s="107"/>
      <c r="E9" s="107"/>
      <c r="F9" s="89">
        <f>AVERAGE(C21:C22)</f>
        <v>106.61442344701983</v>
      </c>
      <c r="G9" s="93">
        <v>0</v>
      </c>
      <c r="H9" s="83">
        <v>0</v>
      </c>
      <c r="I9" s="107"/>
      <c r="J9" s="107"/>
      <c r="K9" s="158">
        <f t="shared" si="0"/>
        <v>106.61442344701983</v>
      </c>
      <c r="L9" s="89">
        <f>C37</f>
        <v>106.98571428571428</v>
      </c>
      <c r="M9" s="107"/>
      <c r="N9" s="107"/>
      <c r="O9" s="89" t="s">
        <v>187</v>
      </c>
      <c r="P9" s="86"/>
      <c r="Q9" s="87"/>
      <c r="R9" s="87"/>
      <c r="S9" s="133"/>
      <c r="T9" s="170"/>
      <c r="U9" s="170"/>
      <c r="V9" s="170"/>
      <c r="W9" s="171"/>
    </row>
    <row r="10" spans="1:28" ht="16">
      <c r="A10" s="88">
        <v>8</v>
      </c>
      <c r="B10" s="83" t="s">
        <v>148</v>
      </c>
      <c r="C10" s="83" t="s">
        <v>97</v>
      </c>
      <c r="D10" s="107"/>
      <c r="E10" s="107"/>
      <c r="F10" s="89">
        <f>AVERAGE(C24:C25)</f>
        <v>108.56574055819979</v>
      </c>
      <c r="G10" s="93">
        <v>0</v>
      </c>
      <c r="H10" s="83">
        <v>0</v>
      </c>
      <c r="I10" s="107"/>
      <c r="J10" s="107"/>
      <c r="K10" s="134">
        <f t="shared" si="0"/>
        <v>108.56574055819979</v>
      </c>
      <c r="L10" s="89">
        <f>C37</f>
        <v>106.98571428571428</v>
      </c>
      <c r="M10" s="107"/>
      <c r="N10" s="107"/>
      <c r="O10" s="89" t="s">
        <v>187</v>
      </c>
      <c r="P10" s="87"/>
      <c r="Q10" s="87"/>
      <c r="R10" s="87"/>
      <c r="S10" s="86"/>
      <c r="T10" s="170"/>
      <c r="U10" s="170"/>
      <c r="V10" s="170"/>
      <c r="W10" s="171"/>
    </row>
    <row r="11" spans="1:28" ht="16">
      <c r="A11" s="88">
        <v>9</v>
      </c>
      <c r="B11" s="83" t="s">
        <v>96</v>
      </c>
      <c r="C11" s="83" t="s">
        <v>100</v>
      </c>
      <c r="D11" s="107"/>
      <c r="E11" s="107"/>
      <c r="F11" s="89">
        <f>AVERAGE(C24:C25)</f>
        <v>108.56574055819979</v>
      </c>
      <c r="G11" s="93">
        <v>0</v>
      </c>
      <c r="H11" s="83">
        <v>0</v>
      </c>
      <c r="I11" s="107"/>
      <c r="J11" s="107"/>
      <c r="K11" s="134">
        <f t="shared" si="0"/>
        <v>108.56574055819979</v>
      </c>
      <c r="L11" s="89">
        <f>C37</f>
        <v>106.98571428571428</v>
      </c>
      <c r="M11" s="107"/>
      <c r="N11" s="107"/>
      <c r="O11" s="89" t="s">
        <v>187</v>
      </c>
      <c r="P11" s="87"/>
      <c r="Q11" s="87"/>
      <c r="R11" s="87"/>
      <c r="S11" s="86"/>
      <c r="T11" s="170"/>
      <c r="U11" s="170"/>
      <c r="V11" s="170"/>
      <c r="W11" s="171"/>
    </row>
    <row r="12" spans="1:28" ht="16">
      <c r="A12" s="88">
        <v>10</v>
      </c>
      <c r="B12" s="83" t="s">
        <v>96</v>
      </c>
      <c r="C12" s="83" t="s">
        <v>101</v>
      </c>
      <c r="D12" s="107"/>
      <c r="E12" s="107"/>
      <c r="F12" s="89">
        <f>AVERAGE(C24:C25)</f>
        <v>108.56574055819979</v>
      </c>
      <c r="G12" s="93">
        <v>0</v>
      </c>
      <c r="H12" s="83">
        <v>0</v>
      </c>
      <c r="I12" s="107"/>
      <c r="J12" s="107"/>
      <c r="K12" s="134">
        <f t="shared" si="0"/>
        <v>108.56574055819979</v>
      </c>
      <c r="L12" s="89">
        <f>C37</f>
        <v>106.98571428571428</v>
      </c>
      <c r="M12" s="107"/>
      <c r="N12" s="107"/>
      <c r="O12" s="89" t="s">
        <v>187</v>
      </c>
      <c r="P12" s="87"/>
      <c r="Q12" s="87"/>
      <c r="R12" s="87"/>
      <c r="S12" s="86"/>
      <c r="T12" s="170"/>
      <c r="U12" s="170"/>
      <c r="V12" s="170"/>
      <c r="W12" s="171"/>
    </row>
    <row r="13" spans="1:28" s="74" customFormat="1" ht="17" thickBot="1">
      <c r="A13" s="135">
        <v>12</v>
      </c>
      <c r="B13" s="136" t="s">
        <v>132</v>
      </c>
      <c r="C13" s="136" t="s">
        <v>133</v>
      </c>
      <c r="D13" s="137"/>
      <c r="E13" s="137"/>
      <c r="F13" s="138" t="e">
        <f>C27</f>
        <v>#VALUE!</v>
      </c>
      <c r="G13" s="139">
        <v>0</v>
      </c>
      <c r="H13" s="139">
        <v>0</v>
      </c>
      <c r="I13" s="137"/>
      <c r="J13" s="137"/>
      <c r="K13" s="140" t="e">
        <f t="shared" ref="K13" si="1">F13</f>
        <v>#VALUE!</v>
      </c>
      <c r="L13" s="141">
        <f>C37</f>
        <v>106.98571428571428</v>
      </c>
      <c r="M13" s="137"/>
      <c r="N13" s="137"/>
      <c r="O13" s="97" t="s">
        <v>187</v>
      </c>
      <c r="P13" s="142"/>
      <c r="Q13" s="142"/>
      <c r="R13" s="142"/>
      <c r="S13" s="143"/>
      <c r="T13" s="168" t="s">
        <v>136</v>
      </c>
      <c r="U13" s="168"/>
      <c r="V13" s="168"/>
      <c r="W13" s="169"/>
    </row>
    <row r="14" spans="1:28" s="75" customFormat="1" ht="17" thickBot="1">
      <c r="B14" s="77"/>
      <c r="C14" s="77"/>
      <c r="D14" s="64"/>
      <c r="E14" s="64"/>
      <c r="F14" s="78"/>
      <c r="I14" s="64"/>
      <c r="J14" s="64"/>
      <c r="K14" s="79"/>
      <c r="L14" s="80"/>
      <c r="M14" s="64"/>
      <c r="N14" s="64"/>
      <c r="O14" s="80"/>
      <c r="P14" s="77"/>
      <c r="Q14" s="77"/>
      <c r="R14" s="77"/>
      <c r="S14" s="77"/>
      <c r="T14" s="77"/>
      <c r="U14" s="77"/>
    </row>
    <row r="15" spans="1:28" ht="28" customHeight="1">
      <c r="A15" s="177" t="s">
        <v>138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9"/>
      <c r="AB15" s="75"/>
    </row>
    <row r="16" spans="1:28" ht="16">
      <c r="A16" s="88" t="s">
        <v>87</v>
      </c>
      <c r="B16" s="83" t="s">
        <v>141</v>
      </c>
      <c r="C16" s="102" t="s">
        <v>62</v>
      </c>
      <c r="D16" s="83"/>
      <c r="E16" s="83"/>
      <c r="F16" s="83" t="s">
        <v>63</v>
      </c>
      <c r="G16" s="102" t="s">
        <v>64</v>
      </c>
      <c r="H16" s="83"/>
      <c r="I16" s="83"/>
      <c r="J16" s="83" t="s">
        <v>103</v>
      </c>
      <c r="K16" s="102" t="s">
        <v>64</v>
      </c>
      <c r="L16" s="83"/>
      <c r="M16" s="83"/>
      <c r="N16" s="83" t="s">
        <v>104</v>
      </c>
      <c r="O16" s="102" t="s">
        <v>64</v>
      </c>
      <c r="P16" s="83"/>
      <c r="Q16" s="83"/>
      <c r="R16" s="83" t="s">
        <v>98</v>
      </c>
      <c r="S16" s="102" t="s">
        <v>64</v>
      </c>
      <c r="T16" s="83"/>
      <c r="U16" s="83"/>
      <c r="V16" s="83" t="s">
        <v>99</v>
      </c>
      <c r="W16" s="102" t="s">
        <v>64</v>
      </c>
      <c r="X16" s="83"/>
      <c r="Y16" s="170" t="s">
        <v>137</v>
      </c>
      <c r="Z16" s="170"/>
      <c r="AA16" s="171"/>
      <c r="AB16" s="75"/>
    </row>
    <row r="17" spans="1:27" ht="16">
      <c r="A17" s="88">
        <v>1</v>
      </c>
      <c r="B17" s="112" t="s">
        <v>142</v>
      </c>
      <c r="C17" s="144">
        <f t="shared" ref="C17:C27" si="2">G17*0.5+K17*0.125+O17*0.125+S17*0.125+W17*0.125</f>
        <v>106.79959820129365</v>
      </c>
      <c r="D17" s="107">
        <v>60</v>
      </c>
      <c r="E17" s="107">
        <v>55.286000000000001</v>
      </c>
      <c r="F17" s="89">
        <f t="shared" ref="F17:F27" si="3">SUM(D17:E17)</f>
        <v>115.286</v>
      </c>
      <c r="G17" s="104">
        <f t="shared" ref="G17:G27" si="4">F17*X17</f>
        <v>108.22842444212878</v>
      </c>
      <c r="H17" s="107">
        <v>60</v>
      </c>
      <c r="I17" s="107">
        <v>48.462000000000003</v>
      </c>
      <c r="J17" s="113">
        <f>SUM(H17:I17)</f>
        <v>108.462</v>
      </c>
      <c r="K17" s="104">
        <f t="shared" ref="K17:K27" si="5">J17*X17</f>
        <v>101.82217590897569</v>
      </c>
      <c r="L17" s="107">
        <v>60</v>
      </c>
      <c r="M17" s="107">
        <v>48.591999999999999</v>
      </c>
      <c r="N17" s="113">
        <f>SUM(L17:M17)</f>
        <v>108.592</v>
      </c>
      <c r="O17" s="104">
        <f t="shared" ref="O17:O27" si="6">N17*X17</f>
        <v>101.94421757212193</v>
      </c>
      <c r="P17" s="107">
        <v>60</v>
      </c>
      <c r="Q17" s="107">
        <v>55.869</v>
      </c>
      <c r="R17" s="107">
        <f>SUM(P17:Q17)</f>
        <v>115.869</v>
      </c>
      <c r="S17" s="104">
        <f t="shared" ref="S17:S27" si="7">R17*X17</f>
        <v>108.77573436223842</v>
      </c>
      <c r="T17" s="107">
        <v>60</v>
      </c>
      <c r="U17" s="107">
        <v>56.045000000000002</v>
      </c>
      <c r="V17" s="92">
        <f>SUM(T17:U17)</f>
        <v>116.045</v>
      </c>
      <c r="W17" s="104">
        <f t="shared" ref="W17:W27" si="8">V17*X17</f>
        <v>108.94095999849795</v>
      </c>
      <c r="X17" s="83">
        <f>F40</f>
        <v>0.93878202420180057</v>
      </c>
      <c r="Y17" s="170"/>
      <c r="Z17" s="170"/>
      <c r="AA17" s="171"/>
    </row>
    <row r="18" spans="1:27" ht="16">
      <c r="A18" s="88">
        <v>2</v>
      </c>
      <c r="B18" s="112" t="s">
        <v>143</v>
      </c>
      <c r="C18" s="144">
        <f t="shared" si="2"/>
        <v>106.83726683001474</v>
      </c>
      <c r="D18" s="107">
        <v>60</v>
      </c>
      <c r="E18" s="107">
        <v>54.473999999999997</v>
      </c>
      <c r="F18" s="89">
        <f t="shared" si="3"/>
        <v>114.47399999999999</v>
      </c>
      <c r="G18" s="104">
        <f t="shared" si="4"/>
        <v>107.4661334384769</v>
      </c>
      <c r="H18" s="107">
        <v>60</v>
      </c>
      <c r="I18" s="107">
        <v>49.41</v>
      </c>
      <c r="J18" s="113">
        <f t="shared" ref="J18:J26" si="9">SUM(H18:I18)</f>
        <v>109.41</v>
      </c>
      <c r="K18" s="104">
        <f t="shared" si="5"/>
        <v>102.71214126791899</v>
      </c>
      <c r="L18" s="107">
        <v>60</v>
      </c>
      <c r="M18" s="107">
        <v>49.514000000000003</v>
      </c>
      <c r="N18" s="113">
        <f t="shared" ref="N18:N26" si="10">SUM(L18:M18)</f>
        <v>109.51400000000001</v>
      </c>
      <c r="O18" s="104">
        <f t="shared" si="6"/>
        <v>102.80977459843599</v>
      </c>
      <c r="P18" s="107">
        <v>60</v>
      </c>
      <c r="Q18" s="107">
        <v>56.26</v>
      </c>
      <c r="R18" s="107">
        <f t="shared" ref="R18:R26" si="11">SUM(P18:Q18)</f>
        <v>116.25999999999999</v>
      </c>
      <c r="S18" s="104">
        <f t="shared" si="7"/>
        <v>109.14279813370132</v>
      </c>
      <c r="T18" s="107">
        <v>60</v>
      </c>
      <c r="U18" s="107">
        <v>57.353000000000002</v>
      </c>
      <c r="V18" s="92">
        <f t="shared" ref="V18:V26" si="12">SUM(T18:U18)</f>
        <v>117.35300000000001</v>
      </c>
      <c r="W18" s="104">
        <f t="shared" si="8"/>
        <v>110.16888688615391</v>
      </c>
      <c r="X18" s="83">
        <f>F40</f>
        <v>0.93878202420180057</v>
      </c>
      <c r="Y18" s="170"/>
      <c r="Z18" s="170"/>
      <c r="AA18" s="171"/>
    </row>
    <row r="19" spans="1:27" ht="16">
      <c r="A19" s="88">
        <v>3</v>
      </c>
      <c r="B19" s="112" t="s">
        <v>144</v>
      </c>
      <c r="C19" s="144">
        <f t="shared" si="2"/>
        <v>106.91013978464341</v>
      </c>
      <c r="D19" s="107">
        <v>60</v>
      </c>
      <c r="E19" s="107">
        <v>55.232999999999997</v>
      </c>
      <c r="F19" s="89">
        <f t="shared" si="3"/>
        <v>115.233</v>
      </c>
      <c r="G19" s="104">
        <f t="shared" si="4"/>
        <v>108.17866899484609</v>
      </c>
      <c r="H19" s="107">
        <v>60</v>
      </c>
      <c r="I19" s="107">
        <v>49.017000000000003</v>
      </c>
      <c r="J19" s="113">
        <f t="shared" si="9"/>
        <v>109.017</v>
      </c>
      <c r="K19" s="104">
        <f t="shared" si="5"/>
        <v>102.34319993240769</v>
      </c>
      <c r="L19" s="107">
        <v>60</v>
      </c>
      <c r="M19" s="107">
        <v>49.779000000000003</v>
      </c>
      <c r="N19" s="113">
        <f t="shared" si="10"/>
        <v>109.779</v>
      </c>
      <c r="O19" s="104">
        <f t="shared" si="6"/>
        <v>103.05855183484947</v>
      </c>
      <c r="P19" s="107">
        <v>60</v>
      </c>
      <c r="Q19" s="107">
        <v>55.618000000000002</v>
      </c>
      <c r="R19" s="107">
        <f t="shared" si="11"/>
        <v>115.61799999999999</v>
      </c>
      <c r="S19" s="104">
        <f t="shared" si="7"/>
        <v>108.54010007416377</v>
      </c>
      <c r="T19" s="107">
        <v>60</v>
      </c>
      <c r="U19" s="107">
        <v>55.707999999999998</v>
      </c>
      <c r="V19" s="92">
        <f t="shared" si="12"/>
        <v>115.708</v>
      </c>
      <c r="W19" s="104">
        <f t="shared" si="8"/>
        <v>108.62459045634193</v>
      </c>
      <c r="X19" s="83">
        <f>F40</f>
        <v>0.93878202420180057</v>
      </c>
      <c r="Y19" s="170"/>
      <c r="Z19" s="170"/>
      <c r="AA19" s="171"/>
    </row>
    <row r="20" spans="1:27" s="81" customFormat="1" ht="16">
      <c r="A20" s="145">
        <v>4</v>
      </c>
      <c r="B20" s="103" t="s">
        <v>183</v>
      </c>
      <c r="C20" s="144">
        <f t="shared" si="2"/>
        <v>107.13943729405469</v>
      </c>
      <c r="D20" s="108">
        <v>60</v>
      </c>
      <c r="E20" s="108">
        <v>56.156999999999996</v>
      </c>
      <c r="F20" s="146">
        <f>SUM(D20:E20)</f>
        <v>116.157</v>
      </c>
      <c r="G20" s="144">
        <f t="shared" si="4"/>
        <v>109.04610358520854</v>
      </c>
      <c r="H20" s="108" t="s">
        <v>117</v>
      </c>
      <c r="I20" s="108" t="s">
        <v>117</v>
      </c>
      <c r="J20" s="147">
        <f>J17</f>
        <v>108.462</v>
      </c>
      <c r="K20" s="148">
        <f t="shared" si="5"/>
        <v>101.82217590897569</v>
      </c>
      <c r="L20" s="108" t="s">
        <v>117</v>
      </c>
      <c r="M20" s="108" t="s">
        <v>120</v>
      </c>
      <c r="N20" s="147">
        <f>N17</f>
        <v>108.592</v>
      </c>
      <c r="O20" s="148">
        <f t="shared" si="6"/>
        <v>101.94421757212193</v>
      </c>
      <c r="P20" s="108" t="s">
        <v>117</v>
      </c>
      <c r="Q20" s="108" t="s">
        <v>117</v>
      </c>
      <c r="R20" s="108">
        <f>R19</f>
        <v>115.61799999999999</v>
      </c>
      <c r="S20" s="148">
        <f t="shared" si="7"/>
        <v>108.54010007416377</v>
      </c>
      <c r="T20" s="108" t="s">
        <v>117</v>
      </c>
      <c r="U20" s="108" t="s">
        <v>117</v>
      </c>
      <c r="V20" s="108">
        <f>V19</f>
        <v>115.708</v>
      </c>
      <c r="W20" s="148">
        <f>V20*X20</f>
        <v>108.62459045634193</v>
      </c>
      <c r="X20" s="149">
        <f>F40</f>
        <v>0.93878202420180057</v>
      </c>
      <c r="Y20" s="172" t="s">
        <v>184</v>
      </c>
      <c r="Z20" s="172"/>
      <c r="AA20" s="173"/>
    </row>
    <row r="21" spans="1:27" ht="16">
      <c r="A21" s="88">
        <v>5</v>
      </c>
      <c r="B21" s="112" t="s">
        <v>145</v>
      </c>
      <c r="C21" s="144">
        <f t="shared" si="2"/>
        <v>106.97655861285567</v>
      </c>
      <c r="D21" s="107">
        <v>60</v>
      </c>
      <c r="E21" s="107">
        <v>55.838000000000001</v>
      </c>
      <c r="F21" s="89">
        <f t="shared" si="3"/>
        <v>115.83799999999999</v>
      </c>
      <c r="G21" s="104">
        <f t="shared" si="4"/>
        <v>108.74663211948817</v>
      </c>
      <c r="H21" s="107">
        <v>60</v>
      </c>
      <c r="I21" s="107">
        <v>46.981999999999999</v>
      </c>
      <c r="J21" s="113">
        <f t="shared" si="9"/>
        <v>106.982</v>
      </c>
      <c r="K21" s="104">
        <f t="shared" si="5"/>
        <v>100.43277851315703</v>
      </c>
      <c r="L21" s="107">
        <v>60</v>
      </c>
      <c r="M21" s="107">
        <v>47.774999999999999</v>
      </c>
      <c r="N21" s="113">
        <f t="shared" si="10"/>
        <v>107.77500000000001</v>
      </c>
      <c r="O21" s="104">
        <f t="shared" si="6"/>
        <v>101.17723265834906</v>
      </c>
      <c r="P21" s="107">
        <v>60</v>
      </c>
      <c r="Q21" s="107">
        <v>56.341000000000001</v>
      </c>
      <c r="R21" s="107">
        <f t="shared" si="11"/>
        <v>116.34100000000001</v>
      </c>
      <c r="S21" s="104">
        <f t="shared" si="7"/>
        <v>109.21883947766169</v>
      </c>
      <c r="T21" s="107">
        <v>60</v>
      </c>
      <c r="U21" s="107">
        <v>57.17</v>
      </c>
      <c r="V21" s="92">
        <f t="shared" si="12"/>
        <v>117.17</v>
      </c>
      <c r="W21" s="104">
        <f t="shared" si="8"/>
        <v>109.99708977572497</v>
      </c>
      <c r="X21" s="83">
        <f>F40</f>
        <v>0.93878202420180057</v>
      </c>
      <c r="Y21" s="170"/>
      <c r="Z21" s="170"/>
      <c r="AA21" s="171"/>
    </row>
    <row r="22" spans="1:27" ht="16">
      <c r="A22" s="88">
        <v>6</v>
      </c>
      <c r="B22" s="112" t="s">
        <v>146</v>
      </c>
      <c r="C22" s="144">
        <f t="shared" si="2"/>
        <v>106.25228828118399</v>
      </c>
      <c r="D22" s="107">
        <v>60</v>
      </c>
      <c r="E22" s="107">
        <v>55.101999999999997</v>
      </c>
      <c r="F22" s="89">
        <f t="shared" si="3"/>
        <v>115.102</v>
      </c>
      <c r="G22" s="104">
        <f t="shared" si="4"/>
        <v>108.05568854967565</v>
      </c>
      <c r="H22" s="107">
        <v>60</v>
      </c>
      <c r="I22" s="150">
        <v>46.521000000000001</v>
      </c>
      <c r="J22" s="113">
        <f t="shared" si="9"/>
        <v>106.521</v>
      </c>
      <c r="K22" s="104">
        <f t="shared" si="5"/>
        <v>100</v>
      </c>
      <c r="L22" s="107">
        <v>60</v>
      </c>
      <c r="M22" s="151">
        <v>46.683999999999997</v>
      </c>
      <c r="N22" s="113">
        <f t="shared" si="10"/>
        <v>106.684</v>
      </c>
      <c r="O22" s="104">
        <f t="shared" si="6"/>
        <v>100.15302146994489</v>
      </c>
      <c r="P22" s="107">
        <v>60</v>
      </c>
      <c r="Q22" s="151">
        <v>55.7</v>
      </c>
      <c r="R22" s="107">
        <f t="shared" si="11"/>
        <v>115.7</v>
      </c>
      <c r="S22" s="104">
        <f t="shared" si="7"/>
        <v>108.61708020014832</v>
      </c>
      <c r="T22" s="107">
        <v>60</v>
      </c>
      <c r="U22" s="151">
        <v>56.134999999999998</v>
      </c>
      <c r="V22" s="92">
        <f t="shared" si="12"/>
        <v>116.13499999999999</v>
      </c>
      <c r="W22" s="104">
        <f t="shared" si="8"/>
        <v>109.02545038067611</v>
      </c>
      <c r="X22" s="83">
        <f>F40</f>
        <v>0.93878202420180057</v>
      </c>
      <c r="Y22" s="170"/>
      <c r="Z22" s="170"/>
      <c r="AA22" s="171"/>
    </row>
    <row r="23" spans="1:27" ht="16">
      <c r="A23" s="88">
        <v>7</v>
      </c>
      <c r="B23" s="112" t="s">
        <v>147</v>
      </c>
      <c r="C23" s="144">
        <f t="shared" si="2"/>
        <v>108.043367035608</v>
      </c>
      <c r="D23" s="107">
        <v>60</v>
      </c>
      <c r="E23" s="107">
        <v>56.177</v>
      </c>
      <c r="F23" s="89">
        <f t="shared" si="3"/>
        <v>116.17699999999999</v>
      </c>
      <c r="G23" s="104">
        <f t="shared" si="4"/>
        <v>109.06487922569258</v>
      </c>
      <c r="H23" s="107">
        <v>60</v>
      </c>
      <c r="I23" s="107">
        <v>51.045999999999999</v>
      </c>
      <c r="J23" s="113">
        <f t="shared" si="9"/>
        <v>111.04599999999999</v>
      </c>
      <c r="K23" s="104">
        <f t="shared" si="5"/>
        <v>104.24798865951314</v>
      </c>
      <c r="L23" s="107">
        <v>60</v>
      </c>
      <c r="M23" s="107">
        <v>51.497</v>
      </c>
      <c r="N23" s="113">
        <f t="shared" si="10"/>
        <v>111.497</v>
      </c>
      <c r="O23" s="104">
        <f t="shared" si="6"/>
        <v>104.67137935242816</v>
      </c>
      <c r="P23" s="107">
        <v>60</v>
      </c>
      <c r="Q23" s="107">
        <v>56.633000000000003</v>
      </c>
      <c r="R23" s="107">
        <f t="shared" si="11"/>
        <v>116.63300000000001</v>
      </c>
      <c r="S23" s="104">
        <f t="shared" si="7"/>
        <v>109.49296382872862</v>
      </c>
      <c r="T23" s="107">
        <v>60</v>
      </c>
      <c r="U23" s="107">
        <v>56.826999999999998</v>
      </c>
      <c r="V23" s="92">
        <f t="shared" si="12"/>
        <v>116.827</v>
      </c>
      <c r="W23" s="104">
        <f t="shared" si="8"/>
        <v>109.67508754142375</v>
      </c>
      <c r="X23" s="83">
        <f>F40</f>
        <v>0.93878202420180057</v>
      </c>
      <c r="Y23" s="170"/>
      <c r="Z23" s="170"/>
      <c r="AA23" s="171"/>
    </row>
    <row r="24" spans="1:27" ht="16">
      <c r="A24" s="88">
        <v>8</v>
      </c>
      <c r="B24" s="112" t="s">
        <v>149</v>
      </c>
      <c r="C24" s="144">
        <f t="shared" si="2"/>
        <v>108.70027975704322</v>
      </c>
      <c r="D24" s="107">
        <v>60</v>
      </c>
      <c r="E24" s="107">
        <v>58.005000000000003</v>
      </c>
      <c r="F24" s="89">
        <f t="shared" si="3"/>
        <v>118.005</v>
      </c>
      <c r="G24" s="104">
        <f t="shared" si="4"/>
        <v>110.78097276593347</v>
      </c>
      <c r="H24" s="107">
        <v>60</v>
      </c>
      <c r="I24" s="107">
        <v>50.061</v>
      </c>
      <c r="J24" s="113">
        <f t="shared" si="9"/>
        <v>110.06100000000001</v>
      </c>
      <c r="K24" s="104">
        <f t="shared" si="5"/>
        <v>103.32328836567437</v>
      </c>
      <c r="L24" s="107">
        <v>60</v>
      </c>
      <c r="M24" s="107">
        <v>50.792000000000002</v>
      </c>
      <c r="N24" s="113">
        <f t="shared" si="10"/>
        <v>110.792</v>
      </c>
      <c r="O24" s="104">
        <f t="shared" si="6"/>
        <v>104.00953802536588</v>
      </c>
      <c r="P24" s="107">
        <v>60</v>
      </c>
      <c r="Q24" s="107">
        <v>56.707999999999998</v>
      </c>
      <c r="R24" s="107">
        <f t="shared" si="11"/>
        <v>116.708</v>
      </c>
      <c r="S24" s="104">
        <f t="shared" si="7"/>
        <v>109.56337248054373</v>
      </c>
      <c r="T24" s="107">
        <v>60</v>
      </c>
      <c r="U24" s="107">
        <v>56.728000000000002</v>
      </c>
      <c r="V24" s="92">
        <f t="shared" si="12"/>
        <v>116.72800000000001</v>
      </c>
      <c r="W24" s="104">
        <f t="shared" si="8"/>
        <v>109.58214812102779</v>
      </c>
      <c r="X24" s="83">
        <f>F40</f>
        <v>0.93878202420180057</v>
      </c>
      <c r="Y24" s="170"/>
      <c r="Z24" s="170"/>
      <c r="AA24" s="171"/>
    </row>
    <row r="25" spans="1:27" ht="16">
      <c r="A25" s="88">
        <v>9</v>
      </c>
      <c r="B25" s="112" t="s">
        <v>150</v>
      </c>
      <c r="C25" s="144">
        <f t="shared" si="2"/>
        <v>108.43120135935636</v>
      </c>
      <c r="D25" s="107">
        <v>60</v>
      </c>
      <c r="E25" s="107">
        <v>58.32</v>
      </c>
      <c r="F25" s="89">
        <f t="shared" si="3"/>
        <v>118.32</v>
      </c>
      <c r="G25" s="104">
        <f t="shared" si="4"/>
        <v>111.07668910355704</v>
      </c>
      <c r="H25" s="107">
        <v>60</v>
      </c>
      <c r="I25" s="107">
        <v>49.851999999999997</v>
      </c>
      <c r="J25" s="113">
        <f t="shared" si="9"/>
        <v>109.852</v>
      </c>
      <c r="K25" s="104">
        <f t="shared" si="5"/>
        <v>103.1270829226162</v>
      </c>
      <c r="L25" s="107">
        <v>60</v>
      </c>
      <c r="M25" s="107">
        <v>50.103999999999999</v>
      </c>
      <c r="N25" s="113">
        <f t="shared" si="10"/>
        <v>110.104</v>
      </c>
      <c r="O25" s="104">
        <f t="shared" si="6"/>
        <v>103.36365599271505</v>
      </c>
      <c r="P25" s="107">
        <v>60</v>
      </c>
      <c r="Q25" s="107">
        <v>55.247999999999998</v>
      </c>
      <c r="R25" s="107">
        <f t="shared" si="11"/>
        <v>115.24799999999999</v>
      </c>
      <c r="S25" s="104">
        <f t="shared" si="7"/>
        <v>108.19275072520911</v>
      </c>
      <c r="T25" s="107">
        <v>60</v>
      </c>
      <c r="U25" s="107">
        <v>55.531999999999996</v>
      </c>
      <c r="V25" s="92">
        <f t="shared" si="12"/>
        <v>115.532</v>
      </c>
      <c r="W25" s="104">
        <f t="shared" si="8"/>
        <v>108.45936482008241</v>
      </c>
      <c r="X25" s="83">
        <f>F40</f>
        <v>0.93878202420180057</v>
      </c>
      <c r="Y25" s="170"/>
      <c r="Z25" s="170"/>
      <c r="AA25" s="171"/>
    </row>
    <row r="26" spans="1:27" ht="16">
      <c r="A26" s="88">
        <v>10</v>
      </c>
      <c r="B26" s="112" t="s">
        <v>151</v>
      </c>
      <c r="C26" s="144">
        <f t="shared" si="2"/>
        <v>109.56020409121206</v>
      </c>
      <c r="D26" s="107">
        <v>60</v>
      </c>
      <c r="E26" s="107">
        <v>58.436</v>
      </c>
      <c r="F26" s="89">
        <f t="shared" si="3"/>
        <v>118.43600000000001</v>
      </c>
      <c r="G26" s="104">
        <f t="shared" si="4"/>
        <v>111.18558781836445</v>
      </c>
      <c r="H26" s="107">
        <v>60</v>
      </c>
      <c r="I26" s="107">
        <v>52.149000000000001</v>
      </c>
      <c r="J26" s="113">
        <f t="shared" si="9"/>
        <v>112.149</v>
      </c>
      <c r="K26" s="104">
        <f t="shared" si="5"/>
        <v>105.28346523220773</v>
      </c>
      <c r="L26" s="107">
        <v>60</v>
      </c>
      <c r="M26" s="107">
        <v>52.155999999999999</v>
      </c>
      <c r="N26" s="113">
        <f t="shared" si="10"/>
        <v>112.15600000000001</v>
      </c>
      <c r="O26" s="104">
        <f t="shared" si="6"/>
        <v>105.29003670637715</v>
      </c>
      <c r="P26" s="107">
        <v>60</v>
      </c>
      <c r="Q26" s="107">
        <v>57.325000000000003</v>
      </c>
      <c r="R26" s="107">
        <f t="shared" si="11"/>
        <v>117.325</v>
      </c>
      <c r="S26" s="104">
        <f t="shared" si="7"/>
        <v>110.14260098947625</v>
      </c>
      <c r="T26" s="107">
        <v>60</v>
      </c>
      <c r="U26" s="107">
        <v>58.262999999999998</v>
      </c>
      <c r="V26" s="92">
        <f t="shared" si="12"/>
        <v>118.26300000000001</v>
      </c>
      <c r="W26" s="104">
        <f t="shared" si="8"/>
        <v>111.02317852817754</v>
      </c>
      <c r="X26" s="83">
        <f>F40</f>
        <v>0.93878202420180057</v>
      </c>
      <c r="Y26" s="170"/>
      <c r="Z26" s="170"/>
      <c r="AA26" s="171"/>
    </row>
    <row r="27" spans="1:27" ht="17" thickBot="1">
      <c r="A27" s="135">
        <v>12</v>
      </c>
      <c r="B27" s="136" t="s">
        <v>152</v>
      </c>
      <c r="C27" s="152" t="e">
        <f t="shared" si="2"/>
        <v>#VALUE!</v>
      </c>
      <c r="D27" s="137">
        <v>60</v>
      </c>
      <c r="E27" s="137">
        <v>61.055999999999997</v>
      </c>
      <c r="F27" s="141">
        <f t="shared" si="3"/>
        <v>121.056</v>
      </c>
      <c r="G27" s="153">
        <f t="shared" si="4"/>
        <v>113.64519672177316</v>
      </c>
      <c r="H27" s="137" t="s">
        <v>117</v>
      </c>
      <c r="I27" s="154" t="s">
        <v>118</v>
      </c>
      <c r="J27" s="138" t="s">
        <v>117</v>
      </c>
      <c r="K27" s="152" t="e">
        <f t="shared" si="5"/>
        <v>#VALUE!</v>
      </c>
      <c r="L27" s="137" t="s">
        <v>119</v>
      </c>
      <c r="M27" s="137" t="s">
        <v>120</v>
      </c>
      <c r="N27" s="138" t="s">
        <v>117</v>
      </c>
      <c r="O27" s="152" t="e">
        <f t="shared" si="6"/>
        <v>#VALUE!</v>
      </c>
      <c r="P27" s="137" t="s">
        <v>117</v>
      </c>
      <c r="Q27" s="137" t="s">
        <v>117</v>
      </c>
      <c r="R27" s="137" t="s">
        <v>117</v>
      </c>
      <c r="S27" s="152" t="e">
        <f t="shared" si="7"/>
        <v>#VALUE!</v>
      </c>
      <c r="T27" s="137" t="s">
        <v>118</v>
      </c>
      <c r="U27" s="137" t="s">
        <v>117</v>
      </c>
      <c r="V27" s="155" t="s">
        <v>117</v>
      </c>
      <c r="W27" s="152" t="e">
        <f t="shared" si="8"/>
        <v>#VALUE!</v>
      </c>
      <c r="X27" s="156">
        <f>F40</f>
        <v>0.93878202420180057</v>
      </c>
      <c r="Y27" s="168" t="s">
        <v>186</v>
      </c>
      <c r="Z27" s="168"/>
      <c r="AA27" s="169"/>
    </row>
    <row r="28" spans="1:27" ht="13" thickBot="1">
      <c r="A28" s="45"/>
      <c r="B28" s="45"/>
      <c r="I28" s="49"/>
      <c r="J28" s="49"/>
      <c r="K28" s="49"/>
      <c r="L28" s="49"/>
      <c r="M28" s="49"/>
      <c r="N28" s="49"/>
    </row>
    <row r="29" spans="1:27" ht="28" customHeight="1">
      <c r="A29" s="174" t="s">
        <v>140</v>
      </c>
      <c r="B29" s="175"/>
      <c r="C29" s="176"/>
      <c r="I29" s="49"/>
      <c r="J29" s="49"/>
      <c r="K29" s="49"/>
      <c r="L29" s="49"/>
      <c r="M29" s="49"/>
      <c r="N29" s="49"/>
    </row>
    <row r="30" spans="1:27" ht="16">
      <c r="A30" s="88" t="s">
        <v>77</v>
      </c>
      <c r="B30" s="83" t="s">
        <v>90</v>
      </c>
      <c r="C30" s="122">
        <v>106.3</v>
      </c>
      <c r="D30" s="64"/>
      <c r="E30" s="64"/>
      <c r="I30" s="166"/>
      <c r="J30" s="166"/>
      <c r="L30" s="49"/>
      <c r="M30" s="49"/>
      <c r="N30" s="49"/>
    </row>
    <row r="31" spans="1:27" ht="16">
      <c r="A31" s="88" t="s">
        <v>78</v>
      </c>
      <c r="B31" s="83" t="s">
        <v>88</v>
      </c>
      <c r="C31" s="122">
        <v>106.8</v>
      </c>
      <c r="D31" s="64"/>
      <c r="E31" s="64"/>
      <c r="J31" s="52"/>
      <c r="L31" s="49"/>
      <c r="M31" s="49"/>
      <c r="N31" s="49"/>
    </row>
    <row r="32" spans="1:27" ht="16">
      <c r="A32" s="88" t="s">
        <v>79</v>
      </c>
      <c r="B32" s="86" t="s">
        <v>116</v>
      </c>
      <c r="C32" s="122">
        <v>106.8</v>
      </c>
      <c r="D32" s="64"/>
      <c r="E32" s="64"/>
      <c r="K32" s="49"/>
      <c r="L32" s="49"/>
      <c r="M32" s="49"/>
      <c r="N32" s="49"/>
      <c r="O32" s="49"/>
      <c r="P32" s="49"/>
    </row>
    <row r="33" spans="1:29" ht="16">
      <c r="A33" s="88" t="s">
        <v>80</v>
      </c>
      <c r="B33" s="112" t="s">
        <v>91</v>
      </c>
      <c r="C33" s="122">
        <v>106.9</v>
      </c>
      <c r="D33" s="64"/>
      <c r="E33" s="64"/>
      <c r="K33" s="49"/>
      <c r="L33" s="49"/>
      <c r="M33" s="49"/>
      <c r="N33" s="49"/>
      <c r="O33" s="49"/>
      <c r="P33" s="49"/>
      <c r="V33" s="49"/>
      <c r="W33" s="49"/>
      <c r="X33" s="49"/>
      <c r="Y33" s="49"/>
      <c r="Z33" s="49"/>
      <c r="AA33" s="49"/>
    </row>
    <row r="34" spans="1:29" ht="16">
      <c r="A34" s="88" t="s">
        <v>81</v>
      </c>
      <c r="B34" s="83" t="s">
        <v>94</v>
      </c>
      <c r="C34" s="122">
        <v>107</v>
      </c>
      <c r="D34" s="64"/>
      <c r="E34" s="64"/>
      <c r="K34" s="49"/>
      <c r="L34" s="49"/>
      <c r="M34" s="49"/>
      <c r="N34" s="49"/>
      <c r="O34" s="49"/>
      <c r="P34" s="49"/>
      <c r="V34" s="49"/>
      <c r="W34" s="49"/>
      <c r="X34" s="49"/>
      <c r="Y34" s="49"/>
      <c r="Z34" s="49"/>
      <c r="AA34" s="49"/>
    </row>
    <row r="35" spans="1:29" ht="16">
      <c r="A35" s="88" t="s">
        <v>82</v>
      </c>
      <c r="B35" s="86" t="s">
        <v>185</v>
      </c>
      <c r="C35" s="122">
        <v>107.1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83</v>
      </c>
      <c r="B36" s="83" t="s">
        <v>95</v>
      </c>
      <c r="C36" s="122">
        <v>108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7" thickBot="1">
      <c r="A37" s="95"/>
      <c r="B37" s="124" t="s">
        <v>102</v>
      </c>
      <c r="C37" s="125">
        <f>AVERAGE(C30:C36)</f>
        <v>106.98571428571428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3" thickBot="1">
      <c r="F38" s="64"/>
      <c r="G38" s="64"/>
      <c r="H38" s="64"/>
      <c r="X38" s="49"/>
      <c r="Y38" s="49"/>
      <c r="Z38" s="49"/>
      <c r="AA38" s="49"/>
      <c r="AB38" s="49"/>
      <c r="AC38" s="49"/>
    </row>
    <row r="39" spans="1:29" ht="16">
      <c r="A39" s="126" t="s">
        <v>153</v>
      </c>
      <c r="B39" s="167" t="s">
        <v>49</v>
      </c>
      <c r="C39" s="167"/>
      <c r="D39" s="127"/>
      <c r="E39" s="127"/>
      <c r="F39" s="129" t="s">
        <v>50</v>
      </c>
      <c r="G39" s="64"/>
      <c r="H39" s="64"/>
      <c r="X39" s="49"/>
      <c r="Y39" s="49"/>
      <c r="Z39" s="49"/>
      <c r="AA39" s="49"/>
      <c r="AB39" s="49"/>
      <c r="AC39" s="49"/>
    </row>
    <row r="40" spans="1:29" ht="17" thickBot="1">
      <c r="A40" s="95" t="s">
        <v>90</v>
      </c>
      <c r="B40" s="96">
        <v>100</v>
      </c>
      <c r="C40" s="157">
        <v>106.521</v>
      </c>
      <c r="D40" s="96"/>
      <c r="E40" s="96"/>
      <c r="F40" s="132">
        <f>B40/C40</f>
        <v>0.93878202420180057</v>
      </c>
      <c r="V40" s="49"/>
      <c r="W40" s="49"/>
      <c r="X40" s="49"/>
      <c r="Y40" s="49"/>
      <c r="Z40" s="49"/>
      <c r="AA40" s="49"/>
    </row>
    <row r="41" spans="1:29">
      <c r="V41" s="49"/>
      <c r="W41" s="49"/>
      <c r="X41" s="49"/>
      <c r="Y41" s="49"/>
      <c r="Z41" s="49"/>
      <c r="AA41" s="49"/>
    </row>
    <row r="42" spans="1:29"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</sheetData>
  <mergeCells count="29">
    <mergeCell ref="A1:W1"/>
    <mergeCell ref="A15:AA15"/>
    <mergeCell ref="T7:W7"/>
    <mergeCell ref="T8:W8"/>
    <mergeCell ref="T6:W6"/>
    <mergeCell ref="T3:W3"/>
    <mergeCell ref="T4:W4"/>
    <mergeCell ref="T5:W5"/>
    <mergeCell ref="A29:C29"/>
    <mergeCell ref="T10:W10"/>
    <mergeCell ref="T11:W11"/>
    <mergeCell ref="T9:W9"/>
    <mergeCell ref="T2:W2"/>
    <mergeCell ref="B39:C39"/>
    <mergeCell ref="T13:W13"/>
    <mergeCell ref="T12:W12"/>
    <mergeCell ref="Y27:AA27"/>
    <mergeCell ref="Y20:AA20"/>
    <mergeCell ref="Y16:AA16"/>
    <mergeCell ref="Y17:AA17"/>
    <mergeCell ref="Y18:AA18"/>
    <mergeCell ref="Y19:AA19"/>
    <mergeCell ref="Y21:AA21"/>
    <mergeCell ref="Y22:AA22"/>
    <mergeCell ref="Y23:AA23"/>
    <mergeCell ref="Y24:AA24"/>
    <mergeCell ref="Y25:AA25"/>
    <mergeCell ref="Y26:AA26"/>
    <mergeCell ref="I30:J30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J20:N20 R20:V20" formula="1"/>
    <ignoredError sqref="C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workbookViewId="0">
      <selection activeCell="C36" sqref="C36"/>
    </sheetView>
  </sheetViews>
  <sheetFormatPr baseColWidth="10" defaultColWidth="8.83203125" defaultRowHeight="12" x14ac:dyDescent="0"/>
  <cols>
    <col min="1" max="1" width="10" style="44" bestFit="1" customWidth="1"/>
    <col min="2" max="2" width="23.5" style="74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174" t="s">
        <v>134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6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6">
      <c r="A2" s="82" t="s">
        <v>121</v>
      </c>
      <c r="B2" s="83" t="s">
        <v>43</v>
      </c>
      <c r="C2" s="83" t="s">
        <v>44</v>
      </c>
      <c r="D2" s="83"/>
      <c r="E2" s="83"/>
      <c r="F2" s="83" t="s">
        <v>45</v>
      </c>
      <c r="G2" s="84" t="s">
        <v>86</v>
      </c>
      <c r="H2" s="83"/>
      <c r="I2" s="83"/>
      <c r="J2" s="83" t="s">
        <v>46</v>
      </c>
      <c r="K2" s="83" t="s">
        <v>47</v>
      </c>
      <c r="L2" s="85"/>
      <c r="M2" s="83"/>
      <c r="N2" s="83" t="s">
        <v>48</v>
      </c>
      <c r="O2" s="86" t="s">
        <v>154</v>
      </c>
      <c r="P2" s="87"/>
      <c r="Q2" s="87"/>
      <c r="R2" s="86" t="s">
        <v>155</v>
      </c>
      <c r="S2" s="170" t="s">
        <v>135</v>
      </c>
      <c r="T2" s="170"/>
      <c r="U2" s="170"/>
      <c r="V2" s="171"/>
      <c r="AA2" s="45"/>
      <c r="AB2" s="45"/>
      <c r="AC2" s="45"/>
      <c r="AD2" s="45"/>
    </row>
    <row r="3" spans="1:34" ht="16">
      <c r="A3" s="88">
        <v>1</v>
      </c>
      <c r="B3" s="83" t="s">
        <v>160</v>
      </c>
      <c r="C3" s="89" t="s">
        <v>54</v>
      </c>
      <c r="D3" s="90"/>
      <c r="E3" s="90"/>
      <c r="F3" s="91">
        <f>AVERAGE(C23:C24)</f>
        <v>106.77136814537781</v>
      </c>
      <c r="G3" s="83">
        <v>0</v>
      </c>
      <c r="H3" s="90"/>
      <c r="I3" s="92"/>
      <c r="J3" s="91">
        <v>106.8</v>
      </c>
      <c r="K3" s="89">
        <f>C49</f>
        <v>106.64285714285712</v>
      </c>
      <c r="L3" s="85"/>
      <c r="M3" s="89"/>
      <c r="N3" s="89" t="s">
        <v>190</v>
      </c>
      <c r="O3" s="83"/>
      <c r="P3" s="83"/>
      <c r="Q3" s="85"/>
      <c r="R3" s="85"/>
      <c r="S3" s="180"/>
      <c r="T3" s="180"/>
      <c r="U3" s="180"/>
      <c r="V3" s="181"/>
      <c r="AA3" s="45"/>
      <c r="AB3" s="45"/>
      <c r="AC3" s="45"/>
      <c r="AD3" s="45"/>
    </row>
    <row r="4" spans="1:34" ht="16">
      <c r="A4" s="88">
        <v>2</v>
      </c>
      <c r="B4" s="83" t="s">
        <v>51</v>
      </c>
      <c r="C4" s="89" t="s">
        <v>55</v>
      </c>
      <c r="D4" s="90"/>
      <c r="E4" s="90"/>
      <c r="F4" s="91">
        <f>AVERAGE(C23:C24)</f>
        <v>106.77136814537781</v>
      </c>
      <c r="G4" s="159">
        <v>0</v>
      </c>
      <c r="H4" s="90"/>
      <c r="I4" s="92"/>
      <c r="J4" s="91">
        <v>106.8</v>
      </c>
      <c r="K4" s="89">
        <f>C49</f>
        <v>106.64285714285712</v>
      </c>
      <c r="L4" s="85"/>
      <c r="M4" s="89"/>
      <c r="N4" s="89" t="s">
        <v>190</v>
      </c>
      <c r="O4" s="83"/>
      <c r="P4" s="83"/>
      <c r="Q4" s="85"/>
      <c r="R4" s="85"/>
      <c r="S4" s="180"/>
      <c r="T4" s="180"/>
      <c r="U4" s="180"/>
      <c r="V4" s="181"/>
      <c r="AA4" s="45"/>
      <c r="AB4" s="45"/>
      <c r="AC4" s="45"/>
      <c r="AD4" s="45"/>
    </row>
    <row r="5" spans="1:34" ht="16">
      <c r="A5" s="88">
        <v>3</v>
      </c>
      <c r="B5" s="83" t="s">
        <v>51</v>
      </c>
      <c r="C5" s="89" t="s">
        <v>53</v>
      </c>
      <c r="D5" s="90"/>
      <c r="E5" s="90"/>
      <c r="F5" s="91">
        <f>AVERAGE(C23:C24)</f>
        <v>106.77136814537781</v>
      </c>
      <c r="G5" s="159">
        <v>0</v>
      </c>
      <c r="H5" s="90"/>
      <c r="I5" s="92"/>
      <c r="J5" s="91">
        <v>106.8</v>
      </c>
      <c r="K5" s="89">
        <f>C49</f>
        <v>106.64285714285712</v>
      </c>
      <c r="L5" s="85"/>
      <c r="M5" s="89"/>
      <c r="N5" s="89" t="s">
        <v>189</v>
      </c>
      <c r="O5" s="83"/>
      <c r="P5" s="83"/>
      <c r="Q5" s="85"/>
      <c r="R5" s="85"/>
      <c r="S5" s="180"/>
      <c r="T5" s="180"/>
      <c r="U5" s="180"/>
      <c r="V5" s="181"/>
      <c r="AA5" s="45"/>
      <c r="AB5" s="45"/>
      <c r="AC5" s="45"/>
      <c r="AD5" s="45"/>
    </row>
    <row r="6" spans="1:34" ht="16">
      <c r="A6" s="88">
        <v>4</v>
      </c>
      <c r="B6" s="83" t="s">
        <v>51</v>
      </c>
      <c r="C6" s="89" t="s">
        <v>2</v>
      </c>
      <c r="D6" s="90"/>
      <c r="E6" s="90"/>
      <c r="F6" s="91">
        <f>AVERAGE(C23:C24)</f>
        <v>106.77136814537781</v>
      </c>
      <c r="G6" s="159">
        <v>0</v>
      </c>
      <c r="H6" s="90"/>
      <c r="I6" s="92"/>
      <c r="J6" s="91">
        <v>106.8</v>
      </c>
      <c r="K6" s="89">
        <f>C49</f>
        <v>106.64285714285712</v>
      </c>
      <c r="L6" s="85"/>
      <c r="M6" s="89"/>
      <c r="N6" s="89" t="s">
        <v>189</v>
      </c>
      <c r="O6" s="83"/>
      <c r="P6" s="83"/>
      <c r="Q6" s="85"/>
      <c r="R6" s="85"/>
      <c r="S6" s="180"/>
      <c r="T6" s="180"/>
      <c r="U6" s="180"/>
      <c r="V6" s="181"/>
      <c r="AA6" s="45"/>
      <c r="AB6" s="45"/>
      <c r="AC6" s="45"/>
      <c r="AD6" s="45"/>
    </row>
    <row r="7" spans="1:34" ht="16">
      <c r="A7" s="88">
        <v>5</v>
      </c>
      <c r="B7" s="83" t="s">
        <v>59</v>
      </c>
      <c r="C7" s="89" t="s">
        <v>69</v>
      </c>
      <c r="D7" s="90"/>
      <c r="E7" s="90"/>
      <c r="F7" s="91">
        <f>AVERAGE(C29:C30)</f>
        <v>106.85803713577828</v>
      </c>
      <c r="G7" s="83">
        <v>0</v>
      </c>
      <c r="H7" s="90"/>
      <c r="I7" s="92"/>
      <c r="J7" s="91">
        <f t="shared" ref="J7:J13" si="0">F7</f>
        <v>106.85803713577828</v>
      </c>
      <c r="K7" s="89">
        <f>C49</f>
        <v>106.64285714285712</v>
      </c>
      <c r="L7" s="85"/>
      <c r="M7" s="89"/>
      <c r="N7" s="89" t="s">
        <v>189</v>
      </c>
      <c r="O7" s="83"/>
      <c r="P7" s="83"/>
      <c r="Q7" s="85"/>
      <c r="R7" s="85"/>
      <c r="S7" s="180"/>
      <c r="T7" s="180"/>
      <c r="U7" s="180"/>
      <c r="V7" s="181"/>
      <c r="AD7" s="45"/>
    </row>
    <row r="8" spans="1:34" ht="16">
      <c r="A8" s="88">
        <v>7</v>
      </c>
      <c r="B8" s="83" t="s">
        <v>59</v>
      </c>
      <c r="C8" s="89" t="s">
        <v>52</v>
      </c>
      <c r="D8" s="90"/>
      <c r="E8" s="90"/>
      <c r="F8" s="91">
        <f>AVERAGE(C29:C30)</f>
        <v>106.85803713577828</v>
      </c>
      <c r="G8" s="83">
        <v>0</v>
      </c>
      <c r="H8" s="90"/>
      <c r="I8" s="92"/>
      <c r="J8" s="91">
        <f t="shared" si="0"/>
        <v>106.85803713577828</v>
      </c>
      <c r="K8" s="89">
        <f>C49</f>
        <v>106.64285714285712</v>
      </c>
      <c r="L8" s="85"/>
      <c r="M8" s="89"/>
      <c r="N8" s="89" t="s">
        <v>189</v>
      </c>
      <c r="O8" s="83"/>
      <c r="P8" s="83"/>
      <c r="Q8" s="85"/>
      <c r="R8" s="85"/>
      <c r="S8" s="180"/>
      <c r="T8" s="180"/>
      <c r="U8" s="180"/>
      <c r="V8" s="181"/>
      <c r="AD8" s="45"/>
    </row>
    <row r="9" spans="1:34" ht="16">
      <c r="A9" s="88">
        <v>6</v>
      </c>
      <c r="B9" s="83" t="s">
        <v>59</v>
      </c>
      <c r="C9" s="94" t="s">
        <v>122</v>
      </c>
      <c r="D9" s="90"/>
      <c r="E9" s="90"/>
      <c r="F9" s="91">
        <f>AVERAGE(C29:C30)</f>
        <v>106.85803713577828</v>
      </c>
      <c r="G9" s="83">
        <v>0</v>
      </c>
      <c r="H9" s="90"/>
      <c r="I9" s="92"/>
      <c r="J9" s="91">
        <f t="shared" si="0"/>
        <v>106.85803713577828</v>
      </c>
      <c r="K9" s="89">
        <f>C49</f>
        <v>106.64285714285712</v>
      </c>
      <c r="L9" s="89"/>
      <c r="M9" s="89"/>
      <c r="N9" s="89" t="s">
        <v>189</v>
      </c>
      <c r="O9" s="83"/>
      <c r="P9" s="83"/>
      <c r="Q9" s="83"/>
      <c r="R9" s="83"/>
      <c r="S9" s="180"/>
      <c r="T9" s="180"/>
      <c r="U9" s="180"/>
      <c r="V9" s="181"/>
      <c r="W9" s="45"/>
      <c r="X9" s="45"/>
      <c r="Y9" s="45"/>
      <c r="Z9" s="45"/>
      <c r="AA9" s="45"/>
      <c r="AB9" s="45"/>
      <c r="AC9" s="45"/>
      <c r="AD9" s="45"/>
    </row>
    <row r="10" spans="1:34" ht="16">
      <c r="A10" s="88">
        <v>8</v>
      </c>
      <c r="B10" s="83" t="s">
        <v>59</v>
      </c>
      <c r="C10" s="94" t="s">
        <v>123</v>
      </c>
      <c r="D10" s="90"/>
      <c r="E10" s="90"/>
      <c r="F10" s="91">
        <f>AVERAGE(C29:C30)</f>
        <v>106.85803713577828</v>
      </c>
      <c r="G10" s="83">
        <v>0</v>
      </c>
      <c r="H10" s="90"/>
      <c r="I10" s="92"/>
      <c r="J10" s="91">
        <f t="shared" si="0"/>
        <v>106.85803713577828</v>
      </c>
      <c r="K10" s="89">
        <f>C49</f>
        <v>106.64285714285712</v>
      </c>
      <c r="L10" s="85"/>
      <c r="M10" s="89"/>
      <c r="N10" s="89" t="s">
        <v>189</v>
      </c>
      <c r="O10" s="83"/>
      <c r="P10" s="83"/>
      <c r="Q10" s="85"/>
      <c r="R10" s="85"/>
      <c r="S10" s="180"/>
      <c r="T10" s="180"/>
      <c r="U10" s="180"/>
      <c r="V10" s="181"/>
      <c r="AD10" s="45"/>
    </row>
    <row r="11" spans="1:34" ht="16">
      <c r="A11" s="88">
        <v>9</v>
      </c>
      <c r="B11" s="83" t="s">
        <v>167</v>
      </c>
      <c r="C11" s="94" t="s">
        <v>124</v>
      </c>
      <c r="D11" s="90"/>
      <c r="E11" s="90"/>
      <c r="F11" s="91">
        <f>AVERAGE(C32:C33)</f>
        <v>109.17713916967338</v>
      </c>
      <c r="G11" s="83">
        <v>0</v>
      </c>
      <c r="H11" s="90"/>
      <c r="I11" s="92"/>
      <c r="J11" s="91">
        <f t="shared" si="0"/>
        <v>109.17713916967338</v>
      </c>
      <c r="K11" s="89">
        <f>C49</f>
        <v>106.64285714285712</v>
      </c>
      <c r="L11" s="85"/>
      <c r="M11" s="89"/>
      <c r="N11" s="89" t="s">
        <v>189</v>
      </c>
      <c r="O11" s="83"/>
      <c r="P11" s="83"/>
      <c r="Q11" s="85"/>
      <c r="R11" s="85"/>
      <c r="S11" s="180"/>
      <c r="T11" s="180"/>
      <c r="U11" s="180"/>
      <c r="V11" s="181"/>
      <c r="AD11" s="74"/>
    </row>
    <row r="12" spans="1:34" ht="16">
      <c r="A12" s="88">
        <v>10</v>
      </c>
      <c r="B12" s="83" t="s">
        <v>73</v>
      </c>
      <c r="C12" s="89" t="s">
        <v>74</v>
      </c>
      <c r="D12" s="90"/>
      <c r="E12" s="90"/>
      <c r="F12" s="91">
        <f>AVERAGE(C32:C33)</f>
        <v>109.17713916967338</v>
      </c>
      <c r="G12" s="83">
        <v>0</v>
      </c>
      <c r="H12" s="90"/>
      <c r="I12" s="92"/>
      <c r="J12" s="91">
        <f t="shared" si="0"/>
        <v>109.17713916967338</v>
      </c>
      <c r="K12" s="89">
        <f>C49</f>
        <v>106.64285714285712</v>
      </c>
      <c r="L12" s="85"/>
      <c r="M12" s="89"/>
      <c r="N12" s="89" t="s">
        <v>189</v>
      </c>
      <c r="O12" s="83"/>
      <c r="P12" s="83"/>
      <c r="Q12" s="85"/>
      <c r="R12" s="85"/>
      <c r="S12" s="180"/>
      <c r="T12" s="180"/>
      <c r="U12" s="180"/>
      <c r="V12" s="181"/>
      <c r="AD12" s="45"/>
    </row>
    <row r="13" spans="1:34" ht="16">
      <c r="A13" s="88">
        <v>11</v>
      </c>
      <c r="B13" s="83" t="s">
        <v>73</v>
      </c>
      <c r="C13" s="94" t="s">
        <v>125</v>
      </c>
      <c r="D13" s="90"/>
      <c r="E13" s="90"/>
      <c r="F13" s="91">
        <f>AVERAGE(C32:C33)</f>
        <v>109.17713916967338</v>
      </c>
      <c r="G13" s="83">
        <v>0</v>
      </c>
      <c r="H13" s="90"/>
      <c r="I13" s="92"/>
      <c r="J13" s="91">
        <f t="shared" si="0"/>
        <v>109.17713916967338</v>
      </c>
      <c r="K13" s="89">
        <f>C49</f>
        <v>106.64285714285712</v>
      </c>
      <c r="L13" s="85"/>
      <c r="M13" s="89"/>
      <c r="N13" s="89" t="s">
        <v>189</v>
      </c>
      <c r="O13" s="83"/>
      <c r="P13" s="83"/>
      <c r="Q13" s="85"/>
      <c r="R13" s="85"/>
      <c r="S13" s="180"/>
      <c r="T13" s="180"/>
      <c r="U13" s="180"/>
      <c r="V13" s="181"/>
      <c r="AD13" s="74"/>
    </row>
    <row r="14" spans="1:34" ht="16">
      <c r="A14" s="88">
        <v>12</v>
      </c>
      <c r="B14" s="83" t="s">
        <v>171</v>
      </c>
      <c r="C14" s="89" t="s">
        <v>58</v>
      </c>
      <c r="D14" s="90"/>
      <c r="E14" s="90"/>
      <c r="F14" s="91">
        <f>AVERAGE(C34:C35)</f>
        <v>107.03414240091945</v>
      </c>
      <c r="G14" s="83">
        <v>0</v>
      </c>
      <c r="H14" s="90"/>
      <c r="I14" s="92"/>
      <c r="J14" s="91">
        <f>F14</f>
        <v>107.03414240091945</v>
      </c>
      <c r="K14" s="89">
        <f>C49</f>
        <v>106.64285714285712</v>
      </c>
      <c r="L14" s="89"/>
      <c r="M14" s="89"/>
      <c r="N14" s="89" t="s">
        <v>189</v>
      </c>
      <c r="O14" s="83"/>
      <c r="P14" s="83"/>
      <c r="Q14" s="83"/>
      <c r="R14" s="83"/>
      <c r="S14" s="180"/>
      <c r="T14" s="180"/>
      <c r="U14" s="180"/>
      <c r="V14" s="181"/>
      <c r="W14" s="45"/>
      <c r="X14" s="45"/>
      <c r="Y14" s="45"/>
      <c r="Z14" s="45"/>
      <c r="AA14" s="45"/>
      <c r="AB14" s="45"/>
      <c r="AC14" s="45"/>
      <c r="AD14" s="45"/>
    </row>
    <row r="15" spans="1:34" ht="16">
      <c r="A15" s="88">
        <v>13</v>
      </c>
      <c r="B15" s="83" t="s">
        <v>56</v>
      </c>
      <c r="C15" s="89" t="s">
        <v>57</v>
      </c>
      <c r="D15" s="90"/>
      <c r="E15" s="90"/>
      <c r="F15" s="91">
        <f>AVERAGE(C34:C35)</f>
        <v>107.03414240091945</v>
      </c>
      <c r="G15" s="83">
        <v>0</v>
      </c>
      <c r="H15" s="90"/>
      <c r="I15" s="92"/>
      <c r="J15" s="91">
        <f>F15</f>
        <v>107.03414240091945</v>
      </c>
      <c r="K15" s="89">
        <f>C49</f>
        <v>106.64285714285712</v>
      </c>
      <c r="L15" s="83"/>
      <c r="M15" s="89"/>
      <c r="N15" s="89" t="s">
        <v>189</v>
      </c>
      <c r="O15" s="83"/>
      <c r="P15" s="83"/>
      <c r="Q15" s="83"/>
      <c r="R15" s="83"/>
      <c r="S15" s="180"/>
      <c r="T15" s="180"/>
      <c r="U15" s="180"/>
      <c r="V15" s="181"/>
      <c r="W15" s="45"/>
      <c r="X15" s="45"/>
      <c r="Y15" s="45"/>
      <c r="Z15" s="45"/>
      <c r="AA15" s="45"/>
      <c r="AB15" s="45"/>
      <c r="AC15" s="45"/>
      <c r="AD15" s="45"/>
    </row>
    <row r="16" spans="1:34" ht="16">
      <c r="A16" s="88">
        <v>14</v>
      </c>
      <c r="B16" s="83" t="s">
        <v>174</v>
      </c>
      <c r="C16" s="89" t="s">
        <v>76</v>
      </c>
      <c r="D16" s="90"/>
      <c r="E16" s="90"/>
      <c r="F16" s="91">
        <f>AVERAGE(C36:C37)</f>
        <v>106.68522906048929</v>
      </c>
      <c r="G16" s="83">
        <v>30</v>
      </c>
      <c r="H16" s="90"/>
      <c r="I16" s="92"/>
      <c r="J16" s="91">
        <f>F16+0.41</f>
        <v>107.09522906048929</v>
      </c>
      <c r="K16" s="89">
        <f>C49</f>
        <v>106.64285714285712</v>
      </c>
      <c r="L16" s="85"/>
      <c r="M16" s="89"/>
      <c r="N16" s="89" t="s">
        <v>189</v>
      </c>
      <c r="O16" s="83"/>
      <c r="P16" s="83"/>
      <c r="Q16" s="85"/>
      <c r="R16" s="85"/>
      <c r="S16" s="180"/>
      <c r="T16" s="180"/>
      <c r="U16" s="180"/>
      <c r="V16" s="181"/>
      <c r="AD16" s="74"/>
    </row>
    <row r="17" spans="1:33" ht="16">
      <c r="A17" s="88">
        <v>15</v>
      </c>
      <c r="B17" s="83" t="s">
        <v>75</v>
      </c>
      <c r="C17" s="94" t="s">
        <v>126</v>
      </c>
      <c r="D17" s="90"/>
      <c r="E17" s="90"/>
      <c r="F17" s="91">
        <f>AVERAGE(C36:C37)</f>
        <v>106.68522906048929</v>
      </c>
      <c r="G17" s="83">
        <v>30</v>
      </c>
      <c r="H17" s="90"/>
      <c r="I17" s="92"/>
      <c r="J17" s="91">
        <f>F17+0.41</f>
        <v>107.09522906048929</v>
      </c>
      <c r="K17" s="89">
        <f>C49</f>
        <v>106.64285714285712</v>
      </c>
      <c r="L17" s="85"/>
      <c r="M17" s="89"/>
      <c r="N17" s="89" t="s">
        <v>189</v>
      </c>
      <c r="O17" s="83"/>
      <c r="P17" s="83"/>
      <c r="Q17" s="85"/>
      <c r="R17" s="85"/>
      <c r="S17" s="180"/>
      <c r="T17" s="180"/>
      <c r="U17" s="180"/>
      <c r="V17" s="181"/>
      <c r="AD17" s="74"/>
    </row>
    <row r="18" spans="1:33" ht="16">
      <c r="A18" s="88">
        <v>88</v>
      </c>
      <c r="B18" s="83" t="s">
        <v>70</v>
      </c>
      <c r="C18" s="89" t="s">
        <v>72</v>
      </c>
      <c r="D18" s="90"/>
      <c r="E18" s="90"/>
      <c r="F18" s="91">
        <f>AVERAGE(C38:C39)</f>
        <v>109.16530461323963</v>
      </c>
      <c r="G18" s="83">
        <v>0</v>
      </c>
      <c r="H18" s="90"/>
      <c r="I18" s="92"/>
      <c r="J18" s="91">
        <f>F18</f>
        <v>109.16530461323963</v>
      </c>
      <c r="K18" s="89">
        <f>C49</f>
        <v>106.64285714285712</v>
      </c>
      <c r="L18" s="85"/>
      <c r="M18" s="89"/>
      <c r="N18" s="89" t="s">
        <v>189</v>
      </c>
      <c r="O18" s="83"/>
      <c r="P18" s="83"/>
      <c r="Q18" s="85"/>
      <c r="R18" s="85"/>
      <c r="S18" s="180"/>
      <c r="T18" s="180"/>
      <c r="U18" s="180"/>
      <c r="V18" s="181"/>
      <c r="AD18" s="45"/>
    </row>
    <row r="19" spans="1:33" ht="17" thickBot="1">
      <c r="A19" s="95">
        <v>99</v>
      </c>
      <c r="B19" s="96" t="s">
        <v>70</v>
      </c>
      <c r="C19" s="97" t="s">
        <v>71</v>
      </c>
      <c r="D19" s="98"/>
      <c r="E19" s="98"/>
      <c r="F19" s="99">
        <f>AVERAGE(C38:C39)</f>
        <v>109.16530461323963</v>
      </c>
      <c r="G19" s="96">
        <v>0</v>
      </c>
      <c r="H19" s="98"/>
      <c r="I19" s="100"/>
      <c r="J19" s="99">
        <f>F19</f>
        <v>109.16530461323963</v>
      </c>
      <c r="K19" s="97">
        <f>C49</f>
        <v>106.64285714285712</v>
      </c>
      <c r="L19" s="101"/>
      <c r="M19" s="97"/>
      <c r="N19" s="97" t="s">
        <v>189</v>
      </c>
      <c r="O19" s="96"/>
      <c r="P19" s="96"/>
      <c r="Q19" s="101"/>
      <c r="R19" s="101"/>
      <c r="S19" s="182"/>
      <c r="T19" s="182"/>
      <c r="U19" s="182"/>
      <c r="V19" s="183"/>
      <c r="AD19" s="45"/>
    </row>
    <row r="20" spans="1:33" ht="13" thickBot="1">
      <c r="A20" s="74"/>
      <c r="C20" s="48"/>
      <c r="F20" s="45"/>
      <c r="G20" s="45"/>
      <c r="H20" s="74"/>
      <c r="I20" s="74"/>
      <c r="J20" s="45"/>
      <c r="K20" s="45"/>
      <c r="L20" s="74"/>
      <c r="M20" s="74"/>
      <c r="N20" s="45"/>
      <c r="P20" s="74"/>
      <c r="Q20" s="74"/>
      <c r="T20" s="74"/>
      <c r="U20" s="74"/>
      <c r="AE20" s="45"/>
    </row>
    <row r="21" spans="1:33" s="74" customFormat="1" ht="28" customHeight="1">
      <c r="A21" s="174" t="s">
        <v>138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6"/>
    </row>
    <row r="22" spans="1:33" ht="16">
      <c r="A22" s="82" t="s">
        <v>158</v>
      </c>
      <c r="B22" s="94" t="s">
        <v>159</v>
      </c>
      <c r="C22" s="102" t="s">
        <v>62</v>
      </c>
      <c r="D22" s="83"/>
      <c r="E22" s="83"/>
      <c r="F22" s="83" t="s">
        <v>63</v>
      </c>
      <c r="G22" s="102" t="s">
        <v>64</v>
      </c>
      <c r="H22" s="83"/>
      <c r="I22" s="83"/>
      <c r="J22" s="83" t="s">
        <v>65</v>
      </c>
      <c r="K22" s="102" t="s">
        <v>64</v>
      </c>
      <c r="L22" s="83"/>
      <c r="M22" s="83"/>
      <c r="N22" s="83" t="s">
        <v>66</v>
      </c>
      <c r="O22" s="102" t="s">
        <v>64</v>
      </c>
      <c r="P22" s="83"/>
      <c r="Q22" s="83"/>
      <c r="R22" s="83" t="s">
        <v>67</v>
      </c>
      <c r="S22" s="102" t="s">
        <v>64</v>
      </c>
      <c r="T22" s="83"/>
      <c r="U22" s="83"/>
      <c r="V22" s="83" t="s">
        <v>68</v>
      </c>
      <c r="W22" s="102" t="s">
        <v>64</v>
      </c>
      <c r="X22" s="85"/>
      <c r="Y22" s="188" t="s">
        <v>156</v>
      </c>
      <c r="Z22" s="188"/>
      <c r="AA22" s="189"/>
      <c r="AE22" s="45"/>
    </row>
    <row r="23" spans="1:33" ht="16">
      <c r="A23" s="88">
        <v>1</v>
      </c>
      <c r="B23" s="103" t="s">
        <v>179</v>
      </c>
      <c r="C23" s="104">
        <f>G23*0.5+K23*0.125+O23*0.125+S23*0.125+W23*0.125</f>
        <v>106.58366383736376</v>
      </c>
      <c r="D23" s="90">
        <v>60</v>
      </c>
      <c r="E23" s="90">
        <v>55.246000000000002</v>
      </c>
      <c r="F23" s="105">
        <f>SUM(D23:E23)</f>
        <v>115.24600000000001</v>
      </c>
      <c r="G23" s="106">
        <f>F23*X23</f>
        <v>108.56798334448098</v>
      </c>
      <c r="H23" s="107">
        <v>60</v>
      </c>
      <c r="I23" s="92">
        <v>55.305999999999997</v>
      </c>
      <c r="J23" s="107">
        <f>SUM(H23:I23)</f>
        <v>115.306</v>
      </c>
      <c r="K23" s="104">
        <f>J23*X23</f>
        <v>108.62450659908997</v>
      </c>
      <c r="L23" s="107">
        <v>60</v>
      </c>
      <c r="M23" s="92">
        <v>56.52</v>
      </c>
      <c r="N23" s="107">
        <f>SUM(L23:M23)</f>
        <v>116.52000000000001</v>
      </c>
      <c r="O23" s="104">
        <f>N23*X23</f>
        <v>109.76816045067876</v>
      </c>
      <c r="P23" s="107" t="s">
        <v>128</v>
      </c>
      <c r="Q23" s="92" t="s">
        <v>127</v>
      </c>
      <c r="R23" s="108">
        <f>SUM(P26:Q26)</f>
        <v>106.15100000000001</v>
      </c>
      <c r="S23" s="109">
        <f>R23*X23</f>
        <v>100.00000000000001</v>
      </c>
      <c r="T23" s="108" t="s">
        <v>128</v>
      </c>
      <c r="U23" s="110" t="s">
        <v>127</v>
      </c>
      <c r="V23" s="108">
        <f>SUM(T26:U26)</f>
        <v>106.15600000000001</v>
      </c>
      <c r="W23" s="109">
        <f>V23*X23</f>
        <v>100.00471027121742</v>
      </c>
      <c r="X23" s="111">
        <f>F52</f>
        <v>0.94205424348333977</v>
      </c>
      <c r="Y23" s="172" t="s">
        <v>178</v>
      </c>
      <c r="Z23" s="172"/>
      <c r="AA23" s="173"/>
      <c r="AE23" s="45"/>
    </row>
    <row r="24" spans="1:33" ht="16">
      <c r="A24" s="88">
        <v>2</v>
      </c>
      <c r="B24" s="103" t="s">
        <v>180</v>
      </c>
      <c r="C24" s="104">
        <f t="shared" ref="C24:C39" si="1">G24*0.5+K24*0.125+O24*0.125+S24*0.125+W24*0.125</f>
        <v>106.95907245339185</v>
      </c>
      <c r="D24" s="90">
        <v>60</v>
      </c>
      <c r="E24" s="90">
        <v>56.334000000000003</v>
      </c>
      <c r="F24" s="105">
        <f t="shared" ref="F24:F39" si="2">SUM(D24:E24)</f>
        <v>116.334</v>
      </c>
      <c r="G24" s="106">
        <f t="shared" ref="G24:G39" si="3">F24*X24</f>
        <v>109.59293836139085</v>
      </c>
      <c r="H24" s="107">
        <v>60</v>
      </c>
      <c r="I24" s="92">
        <v>54.527000000000001</v>
      </c>
      <c r="J24" s="107">
        <f t="shared" ref="J24:J39" si="4">SUM(H24:I24)</f>
        <v>114.527</v>
      </c>
      <c r="K24" s="104">
        <f t="shared" ref="K24:K39" si="5">J24*X24</f>
        <v>107.89064634341645</v>
      </c>
      <c r="L24" s="107">
        <v>60</v>
      </c>
      <c r="M24" s="92">
        <v>56.134999999999998</v>
      </c>
      <c r="N24" s="107">
        <f t="shared" ref="N24:N39" si="6">SUM(L24:M24)</f>
        <v>116.13499999999999</v>
      </c>
      <c r="O24" s="104">
        <f t="shared" ref="O24:O39" si="7">N24*X24</f>
        <v>109.40546956693765</v>
      </c>
      <c r="P24" s="107" t="s">
        <v>127</v>
      </c>
      <c r="Q24" s="92" t="s">
        <v>127</v>
      </c>
      <c r="R24" s="108">
        <f>SUM(P26:Q26)</f>
        <v>106.15100000000001</v>
      </c>
      <c r="S24" s="109">
        <f t="shared" ref="S24:S39" si="8">R24*X24</f>
        <v>100.00000000000001</v>
      </c>
      <c r="T24" s="108" t="s">
        <v>127</v>
      </c>
      <c r="U24" s="110" t="s">
        <v>127</v>
      </c>
      <c r="V24" s="108">
        <f>SUM(T26:U26)</f>
        <v>106.15600000000001</v>
      </c>
      <c r="W24" s="109">
        <f t="shared" ref="W24:W39" si="9">V24*X24</f>
        <v>100.00471027121742</v>
      </c>
      <c r="X24" s="111">
        <f>F52</f>
        <v>0.94205424348333977</v>
      </c>
      <c r="Y24" s="172" t="s">
        <v>178</v>
      </c>
      <c r="Z24" s="172"/>
      <c r="AA24" s="173"/>
      <c r="AE24" s="45"/>
    </row>
    <row r="25" spans="1:33" ht="16">
      <c r="A25" s="88">
        <v>3</v>
      </c>
      <c r="B25" s="112" t="s">
        <v>161</v>
      </c>
      <c r="C25" s="104">
        <f t="shared" si="1"/>
        <v>107.33612966434607</v>
      </c>
      <c r="D25" s="90">
        <v>60</v>
      </c>
      <c r="E25" s="90">
        <v>56.948</v>
      </c>
      <c r="F25" s="105">
        <f t="shared" si="2"/>
        <v>116.94800000000001</v>
      </c>
      <c r="G25" s="106">
        <f t="shared" si="3"/>
        <v>110.17135966688963</v>
      </c>
      <c r="H25" s="107">
        <v>60</v>
      </c>
      <c r="I25" s="92">
        <v>53.933999999999997</v>
      </c>
      <c r="J25" s="107">
        <f t="shared" si="4"/>
        <v>113.934</v>
      </c>
      <c r="K25" s="104">
        <f t="shared" si="5"/>
        <v>107.33200817703083</v>
      </c>
      <c r="L25" s="107">
        <v>60</v>
      </c>
      <c r="M25" s="92">
        <v>54.753</v>
      </c>
      <c r="N25" s="107">
        <f t="shared" si="6"/>
        <v>114.753</v>
      </c>
      <c r="O25" s="104">
        <f t="shared" si="7"/>
        <v>108.10355060244369</v>
      </c>
      <c r="P25" s="107">
        <v>60</v>
      </c>
      <c r="Q25" s="92">
        <v>47.079000000000001</v>
      </c>
      <c r="R25" s="107">
        <f t="shared" ref="R25:R39" si="10">SUM(P25:Q25)</f>
        <v>107.07900000000001</v>
      </c>
      <c r="S25" s="106">
        <f t="shared" si="8"/>
        <v>100.87422633795255</v>
      </c>
      <c r="T25" s="107">
        <v>60</v>
      </c>
      <c r="U25" s="92">
        <v>47.948999999999998</v>
      </c>
      <c r="V25" s="92">
        <f t="shared" ref="V25:V39" si="11">SUM(T25:U25)</f>
        <v>107.949</v>
      </c>
      <c r="W25" s="106">
        <f t="shared" si="9"/>
        <v>101.69381352978304</v>
      </c>
      <c r="X25" s="111">
        <f>F52</f>
        <v>0.94205424348333977</v>
      </c>
      <c r="Y25" s="184"/>
      <c r="Z25" s="184"/>
      <c r="AA25" s="185"/>
      <c r="AE25" s="45"/>
    </row>
    <row r="26" spans="1:33" ht="15" customHeight="1">
      <c r="A26" s="88">
        <v>4</v>
      </c>
      <c r="B26" s="112" t="s">
        <v>162</v>
      </c>
      <c r="C26" s="104">
        <f t="shared" si="1"/>
        <v>108.01817693662801</v>
      </c>
      <c r="D26" s="90">
        <v>60</v>
      </c>
      <c r="E26" s="90">
        <v>61.255000000000003</v>
      </c>
      <c r="F26" s="105">
        <f t="shared" si="2"/>
        <v>121.255</v>
      </c>
      <c r="G26" s="106">
        <f t="shared" si="3"/>
        <v>114.22878729357235</v>
      </c>
      <c r="H26" s="107">
        <v>60</v>
      </c>
      <c r="I26" s="92">
        <v>49.963999999999999</v>
      </c>
      <c r="J26" s="107">
        <f t="shared" si="4"/>
        <v>109.964</v>
      </c>
      <c r="K26" s="104">
        <f t="shared" si="5"/>
        <v>103.59205283040197</v>
      </c>
      <c r="L26" s="107">
        <v>60</v>
      </c>
      <c r="M26" s="92">
        <v>50.008000000000003</v>
      </c>
      <c r="N26" s="107">
        <f t="shared" si="6"/>
        <v>110.00800000000001</v>
      </c>
      <c r="O26" s="104">
        <f t="shared" si="7"/>
        <v>103.63350321711525</v>
      </c>
      <c r="P26" s="107">
        <v>60</v>
      </c>
      <c r="Q26" s="92">
        <v>46.151000000000003</v>
      </c>
      <c r="R26" s="107">
        <f t="shared" si="10"/>
        <v>106.15100000000001</v>
      </c>
      <c r="S26" s="106">
        <f t="shared" si="8"/>
        <v>100.00000000000001</v>
      </c>
      <c r="T26" s="107">
        <v>60</v>
      </c>
      <c r="U26" s="92">
        <v>46.155999999999999</v>
      </c>
      <c r="V26" s="92">
        <f t="shared" si="11"/>
        <v>106.15600000000001</v>
      </c>
      <c r="W26" s="106">
        <f t="shared" si="9"/>
        <v>100.00471027121742</v>
      </c>
      <c r="X26" s="111">
        <f>F52</f>
        <v>0.94205424348333977</v>
      </c>
      <c r="Y26" s="184"/>
      <c r="Z26" s="184"/>
      <c r="AA26" s="185"/>
      <c r="AE26" s="45"/>
    </row>
    <row r="27" spans="1:33" ht="16">
      <c r="A27" s="88">
        <v>5</v>
      </c>
      <c r="B27" s="113" t="s">
        <v>163</v>
      </c>
      <c r="C27" s="104">
        <f t="shared" si="1"/>
        <v>108.22849054648567</v>
      </c>
      <c r="D27" s="90">
        <v>60</v>
      </c>
      <c r="E27" s="90">
        <v>57.59</v>
      </c>
      <c r="F27" s="105">
        <f t="shared" si="2"/>
        <v>117.59</v>
      </c>
      <c r="G27" s="106">
        <f t="shared" si="3"/>
        <v>110.77615849120593</v>
      </c>
      <c r="H27" s="107">
        <v>60</v>
      </c>
      <c r="I27" s="92">
        <v>56.204000000000001</v>
      </c>
      <c r="J27" s="107">
        <f t="shared" si="4"/>
        <v>116.20400000000001</v>
      </c>
      <c r="K27" s="104">
        <f t="shared" si="5"/>
        <v>109.47047130973802</v>
      </c>
      <c r="L27" s="107">
        <v>60</v>
      </c>
      <c r="M27" s="92">
        <v>56.555</v>
      </c>
      <c r="N27" s="107">
        <f t="shared" si="6"/>
        <v>116.55500000000001</v>
      </c>
      <c r="O27" s="104">
        <f t="shared" si="7"/>
        <v>109.80113234920067</v>
      </c>
      <c r="P27" s="107">
        <v>60</v>
      </c>
      <c r="Q27" s="92">
        <v>47.676000000000002</v>
      </c>
      <c r="R27" s="107">
        <f t="shared" si="10"/>
        <v>107.676</v>
      </c>
      <c r="S27" s="106">
        <f t="shared" si="8"/>
        <v>101.43663272131209</v>
      </c>
      <c r="T27" s="107">
        <v>60</v>
      </c>
      <c r="U27" s="92">
        <v>48.29</v>
      </c>
      <c r="V27" s="92">
        <f t="shared" si="11"/>
        <v>108.28999999999999</v>
      </c>
      <c r="W27" s="106">
        <f t="shared" si="9"/>
        <v>102.01505402681086</v>
      </c>
      <c r="X27" s="111">
        <f>F52</f>
        <v>0.94205424348333977</v>
      </c>
      <c r="Y27" s="184"/>
      <c r="Z27" s="184"/>
      <c r="AA27" s="185"/>
      <c r="AB27" s="49"/>
      <c r="AC27" s="45"/>
      <c r="AD27" s="45"/>
      <c r="AE27" s="45"/>
    </row>
    <row r="28" spans="1:33" ht="16">
      <c r="A28" s="88">
        <v>7</v>
      </c>
      <c r="B28" s="113" t="s">
        <v>164</v>
      </c>
      <c r="C28" s="104">
        <f t="shared" si="1"/>
        <v>107.87357161025332</v>
      </c>
      <c r="D28" s="90">
        <v>60</v>
      </c>
      <c r="E28" s="90">
        <v>58.753999999999998</v>
      </c>
      <c r="F28" s="105">
        <f t="shared" si="2"/>
        <v>118.75399999999999</v>
      </c>
      <c r="G28" s="106">
        <f t="shared" si="3"/>
        <v>111.87270963062052</v>
      </c>
      <c r="H28" s="107">
        <v>60</v>
      </c>
      <c r="I28" s="92">
        <v>53.301000000000002</v>
      </c>
      <c r="J28" s="107">
        <f t="shared" si="4"/>
        <v>113.301</v>
      </c>
      <c r="K28" s="104">
        <f t="shared" si="5"/>
        <v>106.73568784090588</v>
      </c>
      <c r="L28" s="107">
        <v>60</v>
      </c>
      <c r="M28" s="92">
        <v>53.58</v>
      </c>
      <c r="N28" s="107">
        <f t="shared" si="6"/>
        <v>113.58</v>
      </c>
      <c r="O28" s="104">
        <f t="shared" si="7"/>
        <v>106.99852097483773</v>
      </c>
      <c r="P28" s="107">
        <v>60</v>
      </c>
      <c r="Q28" s="92">
        <v>46.521999999999998</v>
      </c>
      <c r="R28" s="107">
        <f t="shared" si="10"/>
        <v>106.52199999999999</v>
      </c>
      <c r="S28" s="106">
        <f t="shared" si="8"/>
        <v>100.34950212433232</v>
      </c>
      <c r="T28" s="107">
        <v>60</v>
      </c>
      <c r="U28" s="92">
        <v>47.652000000000001</v>
      </c>
      <c r="V28" s="92">
        <f t="shared" si="11"/>
        <v>107.652</v>
      </c>
      <c r="W28" s="106">
        <f t="shared" si="9"/>
        <v>101.41402341946849</v>
      </c>
      <c r="X28" s="111">
        <f>F52</f>
        <v>0.94205424348333977</v>
      </c>
      <c r="Y28" s="184"/>
      <c r="Z28" s="184"/>
      <c r="AA28" s="185"/>
      <c r="AB28" s="49"/>
      <c r="AC28" s="45"/>
      <c r="AD28" s="45"/>
      <c r="AE28" s="45"/>
    </row>
    <row r="29" spans="1:33" ht="16">
      <c r="A29" s="88">
        <v>6</v>
      </c>
      <c r="B29" s="114" t="s">
        <v>165</v>
      </c>
      <c r="C29" s="104">
        <f t="shared" si="1"/>
        <v>106.54598166762442</v>
      </c>
      <c r="D29" s="90">
        <v>60</v>
      </c>
      <c r="E29" s="90">
        <v>55.290999999999997</v>
      </c>
      <c r="F29" s="105">
        <f t="shared" si="2"/>
        <v>115.291</v>
      </c>
      <c r="G29" s="106">
        <f t="shared" si="3"/>
        <v>108.61037578543772</v>
      </c>
      <c r="H29" s="107">
        <v>60</v>
      </c>
      <c r="I29" s="92">
        <v>55.003</v>
      </c>
      <c r="J29" s="107">
        <f t="shared" si="4"/>
        <v>115.003</v>
      </c>
      <c r="K29" s="104">
        <f t="shared" si="5"/>
        <v>108.33906416331452</v>
      </c>
      <c r="L29" s="107">
        <v>60</v>
      </c>
      <c r="M29" s="92">
        <v>55.198</v>
      </c>
      <c r="N29" s="107">
        <f t="shared" si="6"/>
        <v>115.19800000000001</v>
      </c>
      <c r="O29" s="104">
        <f t="shared" si="7"/>
        <v>108.52276474079378</v>
      </c>
      <c r="P29" s="107">
        <v>60</v>
      </c>
      <c r="Q29" s="92">
        <v>46.473999999999997</v>
      </c>
      <c r="R29" s="107">
        <f t="shared" si="10"/>
        <v>106.47399999999999</v>
      </c>
      <c r="S29" s="106">
        <f t="shared" si="8"/>
        <v>100.30428352064511</v>
      </c>
      <c r="T29" s="107">
        <v>60</v>
      </c>
      <c r="U29" s="92">
        <v>46.957999999999998</v>
      </c>
      <c r="V29" s="92">
        <f t="shared" si="11"/>
        <v>106.958</v>
      </c>
      <c r="W29" s="106">
        <f t="shared" si="9"/>
        <v>100.76023777449106</v>
      </c>
      <c r="X29" s="111">
        <f>F52</f>
        <v>0.94205424348333977</v>
      </c>
      <c r="Y29" s="184"/>
      <c r="Z29" s="184"/>
      <c r="AA29" s="185"/>
      <c r="AB29" s="50"/>
      <c r="AC29" s="49"/>
      <c r="AD29" s="49"/>
      <c r="AE29" s="45"/>
      <c r="AF29" s="45"/>
      <c r="AG29" s="45"/>
    </row>
    <row r="30" spans="1:33" ht="14" customHeight="1">
      <c r="A30" s="88">
        <v>8</v>
      </c>
      <c r="B30" s="114" t="s">
        <v>166</v>
      </c>
      <c r="C30" s="104">
        <f t="shared" si="1"/>
        <v>107.17009260393213</v>
      </c>
      <c r="D30" s="90">
        <v>60</v>
      </c>
      <c r="E30" s="90">
        <v>56.411000000000001</v>
      </c>
      <c r="F30" s="105">
        <f t="shared" si="2"/>
        <v>116.411</v>
      </c>
      <c r="G30" s="106">
        <f t="shared" si="3"/>
        <v>109.66547653813906</v>
      </c>
      <c r="H30" s="107">
        <v>60</v>
      </c>
      <c r="I30" s="92">
        <v>51.963000000000001</v>
      </c>
      <c r="J30" s="107">
        <f t="shared" si="4"/>
        <v>111.96299999999999</v>
      </c>
      <c r="K30" s="104">
        <f t="shared" si="5"/>
        <v>105.47521926312517</v>
      </c>
      <c r="L30" s="107">
        <v>60</v>
      </c>
      <c r="M30" s="92">
        <v>52.021999999999998</v>
      </c>
      <c r="N30" s="107">
        <f t="shared" si="6"/>
        <v>112.02199999999999</v>
      </c>
      <c r="O30" s="104">
        <f t="shared" si="7"/>
        <v>105.53080046349068</v>
      </c>
      <c r="P30" s="107">
        <v>60</v>
      </c>
      <c r="Q30" s="92">
        <v>49.4</v>
      </c>
      <c r="R30" s="107">
        <f t="shared" si="10"/>
        <v>109.4</v>
      </c>
      <c r="S30" s="106">
        <f t="shared" si="8"/>
        <v>103.06073423707737</v>
      </c>
      <c r="T30" s="107">
        <v>60</v>
      </c>
      <c r="U30" s="92">
        <v>51.067999999999998</v>
      </c>
      <c r="V30" s="92">
        <f t="shared" si="11"/>
        <v>111.068</v>
      </c>
      <c r="W30" s="106">
        <f t="shared" si="9"/>
        <v>104.63208071520758</v>
      </c>
      <c r="X30" s="111">
        <f>F52</f>
        <v>0.94205424348333977</v>
      </c>
      <c r="Y30" s="184"/>
      <c r="Z30" s="184"/>
      <c r="AA30" s="185"/>
      <c r="AB30" s="50"/>
      <c r="AC30" s="49"/>
      <c r="AD30" s="49"/>
      <c r="AE30" s="45"/>
      <c r="AF30" s="45"/>
      <c r="AG30" s="45"/>
    </row>
    <row r="31" spans="1:33" ht="16">
      <c r="A31" s="88">
        <v>9</v>
      </c>
      <c r="B31" s="115" t="s">
        <v>168</v>
      </c>
      <c r="C31" s="104">
        <f t="shared" si="1"/>
        <v>110.1896119678571</v>
      </c>
      <c r="D31" s="90">
        <v>60</v>
      </c>
      <c r="E31" s="90">
        <v>61.008000000000003</v>
      </c>
      <c r="F31" s="105">
        <f t="shared" si="2"/>
        <v>121.00800000000001</v>
      </c>
      <c r="G31" s="106">
        <f t="shared" si="3"/>
        <v>113.99609989543198</v>
      </c>
      <c r="H31" s="107">
        <v>60</v>
      </c>
      <c r="I31" s="92">
        <v>52.363999999999997</v>
      </c>
      <c r="J31" s="107">
        <f t="shared" si="4"/>
        <v>112.364</v>
      </c>
      <c r="K31" s="104">
        <f t="shared" si="5"/>
        <v>105.85298301476199</v>
      </c>
      <c r="L31" s="107">
        <v>60</v>
      </c>
      <c r="M31" s="92">
        <v>53.372</v>
      </c>
      <c r="N31" s="107">
        <f t="shared" si="6"/>
        <v>113.372</v>
      </c>
      <c r="O31" s="104">
        <f t="shared" si="7"/>
        <v>106.80257369219319</v>
      </c>
      <c r="P31" s="107">
        <v>60</v>
      </c>
      <c r="Q31" s="92">
        <v>50.807000000000002</v>
      </c>
      <c r="R31" s="107">
        <f t="shared" si="10"/>
        <v>110.807</v>
      </c>
      <c r="S31" s="106">
        <f t="shared" si="8"/>
        <v>104.38620455765843</v>
      </c>
      <c r="T31" s="107">
        <v>60</v>
      </c>
      <c r="U31" s="92">
        <v>55.164000000000001</v>
      </c>
      <c r="V31" s="92">
        <f t="shared" si="11"/>
        <v>115.164</v>
      </c>
      <c r="W31" s="106">
        <f t="shared" si="9"/>
        <v>108.49073489651535</v>
      </c>
      <c r="X31" s="111">
        <f>F52</f>
        <v>0.94205424348333977</v>
      </c>
      <c r="Y31" s="184"/>
      <c r="Z31" s="184"/>
      <c r="AA31" s="185"/>
    </row>
    <row r="32" spans="1:33" ht="16">
      <c r="A32" s="88">
        <v>10</v>
      </c>
      <c r="B32" s="112" t="s">
        <v>169</v>
      </c>
      <c r="C32" s="104">
        <f t="shared" si="1"/>
        <v>109.47153112076192</v>
      </c>
      <c r="D32" s="90">
        <v>60</v>
      </c>
      <c r="E32" s="90">
        <v>61.509</v>
      </c>
      <c r="F32" s="105">
        <f t="shared" si="2"/>
        <v>121.509</v>
      </c>
      <c r="G32" s="106">
        <f t="shared" si="3"/>
        <v>114.46806907141713</v>
      </c>
      <c r="H32" s="107">
        <v>60</v>
      </c>
      <c r="I32" s="92">
        <v>52.067999999999998</v>
      </c>
      <c r="J32" s="107">
        <f t="shared" si="4"/>
        <v>112.068</v>
      </c>
      <c r="K32" s="104">
        <f t="shared" si="5"/>
        <v>105.57413495869092</v>
      </c>
      <c r="L32" s="107">
        <v>60</v>
      </c>
      <c r="M32" s="92">
        <v>52.466999999999999</v>
      </c>
      <c r="N32" s="107">
        <f t="shared" si="6"/>
        <v>112.467</v>
      </c>
      <c r="O32" s="104">
        <f t="shared" si="7"/>
        <v>105.95001460184078</v>
      </c>
      <c r="P32" s="107">
        <v>60</v>
      </c>
      <c r="Q32" s="92">
        <v>49.389000000000003</v>
      </c>
      <c r="R32" s="107">
        <f t="shared" si="10"/>
        <v>109.38900000000001</v>
      </c>
      <c r="S32" s="106">
        <f t="shared" si="8"/>
        <v>103.05037164039906</v>
      </c>
      <c r="T32" s="107">
        <v>60</v>
      </c>
      <c r="U32" s="92">
        <v>49.680999999999997</v>
      </c>
      <c r="V32" s="92">
        <f t="shared" si="11"/>
        <v>109.681</v>
      </c>
      <c r="W32" s="106">
        <f t="shared" si="9"/>
        <v>103.32545147949618</v>
      </c>
      <c r="X32" s="111">
        <f>F52</f>
        <v>0.94205424348333977</v>
      </c>
      <c r="Y32" s="184"/>
      <c r="Z32" s="184"/>
      <c r="AA32" s="185"/>
    </row>
    <row r="33" spans="1:31" ht="16">
      <c r="A33" s="88">
        <v>11</v>
      </c>
      <c r="B33" s="115" t="s">
        <v>170</v>
      </c>
      <c r="C33" s="104">
        <f t="shared" si="1"/>
        <v>108.88274721858483</v>
      </c>
      <c r="D33" s="90">
        <v>60</v>
      </c>
      <c r="E33" s="90">
        <v>58.765999999999998</v>
      </c>
      <c r="F33" s="105">
        <f t="shared" si="2"/>
        <v>118.76599999999999</v>
      </c>
      <c r="G33" s="106">
        <f t="shared" si="3"/>
        <v>111.88401428154232</v>
      </c>
      <c r="H33" s="107">
        <v>60</v>
      </c>
      <c r="I33" s="92">
        <v>53.593000000000004</v>
      </c>
      <c r="J33" s="107">
        <f t="shared" si="4"/>
        <v>113.593</v>
      </c>
      <c r="K33" s="104">
        <f t="shared" si="5"/>
        <v>107.01076768000301</v>
      </c>
      <c r="L33" s="107">
        <v>60</v>
      </c>
      <c r="M33" s="92">
        <v>54.457999999999998</v>
      </c>
      <c r="N33" s="107">
        <f t="shared" si="6"/>
        <v>114.458</v>
      </c>
      <c r="O33" s="104">
        <f t="shared" si="7"/>
        <v>107.8256446006161</v>
      </c>
      <c r="P33" s="107">
        <v>60</v>
      </c>
      <c r="Q33" s="92">
        <v>50.481999999999999</v>
      </c>
      <c r="R33" s="107">
        <f t="shared" si="10"/>
        <v>110.482</v>
      </c>
      <c r="S33" s="106">
        <f t="shared" si="8"/>
        <v>104.08003692852634</v>
      </c>
      <c r="T33" s="107">
        <v>60</v>
      </c>
      <c r="U33" s="92">
        <v>51.043999999999997</v>
      </c>
      <c r="V33" s="92">
        <f t="shared" si="11"/>
        <v>111.044</v>
      </c>
      <c r="W33" s="106">
        <f t="shared" si="9"/>
        <v>104.60947141336398</v>
      </c>
      <c r="X33" s="111">
        <f>F52</f>
        <v>0.94205424348333977</v>
      </c>
      <c r="Y33" s="184"/>
      <c r="Z33" s="184"/>
      <c r="AA33" s="185"/>
    </row>
    <row r="34" spans="1:31" ht="16">
      <c r="A34" s="88">
        <v>12</v>
      </c>
      <c r="B34" s="112" t="s">
        <v>172</v>
      </c>
      <c r="C34" s="104">
        <f t="shared" si="1"/>
        <v>108.29843807406429</v>
      </c>
      <c r="D34" s="90">
        <v>60</v>
      </c>
      <c r="E34" s="90">
        <v>57.198999999999998</v>
      </c>
      <c r="F34" s="105">
        <f t="shared" si="2"/>
        <v>117.199</v>
      </c>
      <c r="G34" s="106">
        <f t="shared" si="3"/>
        <v>110.40781528200394</v>
      </c>
      <c r="H34" s="107">
        <v>60</v>
      </c>
      <c r="I34" s="92">
        <v>48.758000000000003</v>
      </c>
      <c r="J34" s="107">
        <f t="shared" si="4"/>
        <v>108.75800000000001</v>
      </c>
      <c r="K34" s="104">
        <f t="shared" si="5"/>
        <v>102.45593541276108</v>
      </c>
      <c r="L34" s="107">
        <v>60</v>
      </c>
      <c r="M34" s="92">
        <v>48.932000000000002</v>
      </c>
      <c r="N34" s="107">
        <f t="shared" si="6"/>
        <v>108.932</v>
      </c>
      <c r="O34" s="104">
        <f t="shared" si="7"/>
        <v>102.61985285112716</v>
      </c>
      <c r="P34" s="107">
        <v>60</v>
      </c>
      <c r="Q34" s="92">
        <v>49.676000000000002</v>
      </c>
      <c r="R34" s="107">
        <f t="shared" si="10"/>
        <v>109.676</v>
      </c>
      <c r="S34" s="106">
        <f t="shared" si="8"/>
        <v>103.32074120827878</v>
      </c>
      <c r="T34" s="107">
        <v>60</v>
      </c>
      <c r="U34" s="92">
        <v>63.517000000000003</v>
      </c>
      <c r="V34" s="92">
        <f t="shared" si="11"/>
        <v>123.517</v>
      </c>
      <c r="W34" s="106">
        <f t="shared" si="9"/>
        <v>116.35971399233168</v>
      </c>
      <c r="X34" s="111">
        <f>F52</f>
        <v>0.94205424348333977</v>
      </c>
      <c r="Y34" s="184"/>
      <c r="Z34" s="184"/>
      <c r="AA34" s="185"/>
      <c r="AB34" s="71"/>
      <c r="AC34" s="71"/>
      <c r="AD34" s="71"/>
      <c r="AE34" s="74"/>
    </row>
    <row r="35" spans="1:31" ht="16">
      <c r="A35" s="88">
        <v>13</v>
      </c>
      <c r="B35" s="112" t="s">
        <v>173</v>
      </c>
      <c r="C35" s="104">
        <f t="shared" si="1"/>
        <v>105.76984672777459</v>
      </c>
      <c r="D35" s="90">
        <v>60</v>
      </c>
      <c r="E35" s="90">
        <v>55.872</v>
      </c>
      <c r="F35" s="105">
        <f t="shared" si="2"/>
        <v>115.872</v>
      </c>
      <c r="G35" s="106">
        <f t="shared" si="3"/>
        <v>109.15770930090154</v>
      </c>
      <c r="H35" s="107">
        <v>60</v>
      </c>
      <c r="I35" s="92">
        <v>49.656999999999996</v>
      </c>
      <c r="J35" s="107">
        <f t="shared" si="4"/>
        <v>109.657</v>
      </c>
      <c r="K35" s="104">
        <f t="shared" si="5"/>
        <v>103.30284217765258</v>
      </c>
      <c r="L35" s="107">
        <v>60</v>
      </c>
      <c r="M35" s="92">
        <v>50.232999999999997</v>
      </c>
      <c r="N35" s="107">
        <f t="shared" si="6"/>
        <v>110.233</v>
      </c>
      <c r="O35" s="104">
        <f t="shared" si="7"/>
        <v>103.84546542189899</v>
      </c>
      <c r="P35" s="107">
        <v>60</v>
      </c>
      <c r="Q35" s="92">
        <v>46.956000000000003</v>
      </c>
      <c r="R35" s="107">
        <f t="shared" si="10"/>
        <v>106.956</v>
      </c>
      <c r="S35" s="106">
        <f t="shared" si="8"/>
        <v>100.7583536660041</v>
      </c>
      <c r="T35" s="107">
        <v>60</v>
      </c>
      <c r="U35" s="92">
        <v>47.872</v>
      </c>
      <c r="V35" s="92">
        <f t="shared" si="11"/>
        <v>107.872</v>
      </c>
      <c r="W35" s="106">
        <f t="shared" si="9"/>
        <v>101.62127535303483</v>
      </c>
      <c r="X35" s="111">
        <f>F52</f>
        <v>0.94205424348333977</v>
      </c>
      <c r="Y35" s="184"/>
      <c r="Z35" s="184"/>
      <c r="AA35" s="185"/>
      <c r="AE35" s="74"/>
    </row>
    <row r="36" spans="1:31" ht="16">
      <c r="A36" s="88">
        <v>14</v>
      </c>
      <c r="B36" s="113" t="s">
        <v>175</v>
      </c>
      <c r="C36" s="104">
        <f t="shared" si="1"/>
        <v>107.44423038878578</v>
      </c>
      <c r="D36" s="90">
        <v>60</v>
      </c>
      <c r="E36" s="90">
        <v>58.222000000000001</v>
      </c>
      <c r="F36" s="105">
        <f t="shared" si="2"/>
        <v>118.22200000000001</v>
      </c>
      <c r="G36" s="106">
        <f t="shared" si="3"/>
        <v>111.3715367730874</v>
      </c>
      <c r="H36" s="107">
        <v>60</v>
      </c>
      <c r="I36" s="92">
        <v>51.598999999999997</v>
      </c>
      <c r="J36" s="107">
        <f t="shared" si="4"/>
        <v>111.59899999999999</v>
      </c>
      <c r="K36" s="104">
        <f t="shared" si="5"/>
        <v>105.13231151849722</v>
      </c>
      <c r="L36" s="107">
        <v>60</v>
      </c>
      <c r="M36" s="92">
        <v>52.805999999999997</v>
      </c>
      <c r="N36" s="107">
        <f t="shared" si="6"/>
        <v>112.806</v>
      </c>
      <c r="O36" s="104">
        <f t="shared" si="7"/>
        <v>106.26937099038162</v>
      </c>
      <c r="P36" s="107">
        <v>60</v>
      </c>
      <c r="Q36" s="92">
        <v>47.454999999999998</v>
      </c>
      <c r="R36" s="107">
        <f t="shared" si="10"/>
        <v>107.455</v>
      </c>
      <c r="S36" s="106">
        <f t="shared" si="8"/>
        <v>101.22843873350227</v>
      </c>
      <c r="T36" s="107">
        <v>60</v>
      </c>
      <c r="U36" s="92">
        <v>47.677</v>
      </c>
      <c r="V36" s="92">
        <f t="shared" si="11"/>
        <v>107.67699999999999</v>
      </c>
      <c r="W36" s="106">
        <f t="shared" si="9"/>
        <v>101.43757477555558</v>
      </c>
      <c r="X36" s="111">
        <f>F52</f>
        <v>0.94205424348333977</v>
      </c>
      <c r="Y36" s="184"/>
      <c r="Z36" s="184"/>
      <c r="AA36" s="185"/>
      <c r="AB36" s="49"/>
      <c r="AC36" s="45"/>
      <c r="AD36" s="45"/>
      <c r="AE36" s="45"/>
    </row>
    <row r="37" spans="1:31" ht="16">
      <c r="A37" s="88">
        <v>15</v>
      </c>
      <c r="B37" s="114" t="s">
        <v>176</v>
      </c>
      <c r="C37" s="104">
        <f t="shared" si="1"/>
        <v>105.92622773219281</v>
      </c>
      <c r="D37" s="90">
        <v>60</v>
      </c>
      <c r="E37" s="90">
        <v>56.790999999999997</v>
      </c>
      <c r="F37" s="105">
        <f t="shared" si="2"/>
        <v>116.791</v>
      </c>
      <c r="G37" s="106">
        <f t="shared" si="3"/>
        <v>110.02345715066274</v>
      </c>
      <c r="H37" s="107">
        <v>60</v>
      </c>
      <c r="I37" s="92">
        <v>48.627000000000002</v>
      </c>
      <c r="J37" s="107">
        <f t="shared" si="4"/>
        <v>108.62700000000001</v>
      </c>
      <c r="K37" s="104">
        <f t="shared" si="5"/>
        <v>102.33252630686476</v>
      </c>
      <c r="L37" s="107">
        <v>60</v>
      </c>
      <c r="M37" s="92">
        <v>48.881999999999998</v>
      </c>
      <c r="N37" s="107">
        <f t="shared" si="6"/>
        <v>108.88200000000001</v>
      </c>
      <c r="O37" s="104">
        <f t="shared" si="7"/>
        <v>102.57275013895301</v>
      </c>
      <c r="P37" s="107">
        <v>60</v>
      </c>
      <c r="Q37" s="92">
        <v>46.850999999999999</v>
      </c>
      <c r="R37" s="107">
        <f t="shared" si="10"/>
        <v>106.851</v>
      </c>
      <c r="S37" s="106">
        <f t="shared" si="8"/>
        <v>100.65943797043833</v>
      </c>
      <c r="T37" s="107">
        <v>60</v>
      </c>
      <c r="U37" s="92">
        <v>48.01</v>
      </c>
      <c r="V37" s="92">
        <f t="shared" si="11"/>
        <v>108.00999999999999</v>
      </c>
      <c r="W37" s="106">
        <f t="shared" si="9"/>
        <v>101.75127883863551</v>
      </c>
      <c r="X37" s="111">
        <f>F52</f>
        <v>0.94205424348333977</v>
      </c>
      <c r="Y37" s="184"/>
      <c r="Z37" s="184"/>
      <c r="AA37" s="185"/>
      <c r="AB37" s="49"/>
      <c r="AC37" s="74"/>
      <c r="AD37" s="74"/>
      <c r="AE37" s="74"/>
    </row>
    <row r="38" spans="1:31" ht="16">
      <c r="A38" s="88">
        <v>88</v>
      </c>
      <c r="B38" s="115" t="s">
        <v>177</v>
      </c>
      <c r="C38" s="104">
        <f t="shared" si="1"/>
        <v>109.56797392393854</v>
      </c>
      <c r="D38" s="90">
        <v>60</v>
      </c>
      <c r="E38" s="90">
        <v>60.426000000000002</v>
      </c>
      <c r="F38" s="105">
        <f t="shared" si="2"/>
        <v>120.426</v>
      </c>
      <c r="G38" s="106">
        <f t="shared" si="3"/>
        <v>113.44782432572468</v>
      </c>
      <c r="H38" s="107">
        <v>60</v>
      </c>
      <c r="I38" s="92">
        <v>52.942</v>
      </c>
      <c r="J38" s="107">
        <f t="shared" si="4"/>
        <v>112.94200000000001</v>
      </c>
      <c r="K38" s="104">
        <f t="shared" si="5"/>
        <v>106.39749036749537</v>
      </c>
      <c r="L38" s="107">
        <v>60</v>
      </c>
      <c r="M38" s="92">
        <v>53.674999999999997</v>
      </c>
      <c r="N38" s="107">
        <f t="shared" si="6"/>
        <v>113.675</v>
      </c>
      <c r="O38" s="104">
        <f t="shared" si="7"/>
        <v>107.08801612796864</v>
      </c>
      <c r="P38" s="107">
        <v>60</v>
      </c>
      <c r="Q38" s="92">
        <v>50.183</v>
      </c>
      <c r="R38" s="107">
        <f t="shared" si="10"/>
        <v>110.18299999999999</v>
      </c>
      <c r="S38" s="106">
        <f t="shared" si="8"/>
        <v>103.79836270972481</v>
      </c>
      <c r="T38" s="107">
        <v>60</v>
      </c>
      <c r="U38" s="92">
        <v>51.956000000000003</v>
      </c>
      <c r="V38" s="92">
        <f t="shared" si="11"/>
        <v>111.956</v>
      </c>
      <c r="W38" s="106">
        <f t="shared" si="9"/>
        <v>105.46862488342079</v>
      </c>
      <c r="X38" s="111">
        <f>F52</f>
        <v>0.94205424348333977</v>
      </c>
      <c r="Y38" s="184"/>
      <c r="Z38" s="184"/>
      <c r="AA38" s="185"/>
      <c r="AE38" s="45"/>
    </row>
    <row r="39" spans="1:31" ht="17" thickBot="1">
      <c r="A39" s="95">
        <v>99</v>
      </c>
      <c r="B39" s="116" t="s">
        <v>71</v>
      </c>
      <c r="C39" s="117">
        <f t="shared" si="1"/>
        <v>108.76263530254072</v>
      </c>
      <c r="D39" s="98">
        <v>60</v>
      </c>
      <c r="E39" s="98">
        <v>59.927</v>
      </c>
      <c r="F39" s="118">
        <f t="shared" si="2"/>
        <v>119.92699999999999</v>
      </c>
      <c r="G39" s="119">
        <f t="shared" si="3"/>
        <v>112.97773925822648</v>
      </c>
      <c r="H39" s="120">
        <v>60</v>
      </c>
      <c r="I39" s="100">
        <v>51.781999999999996</v>
      </c>
      <c r="J39" s="120">
        <f t="shared" si="4"/>
        <v>111.782</v>
      </c>
      <c r="K39" s="117">
        <f t="shared" si="5"/>
        <v>105.30470744505469</v>
      </c>
      <c r="L39" s="120">
        <v>60</v>
      </c>
      <c r="M39" s="100">
        <v>52.215000000000003</v>
      </c>
      <c r="N39" s="120">
        <f t="shared" si="6"/>
        <v>112.215</v>
      </c>
      <c r="O39" s="117">
        <f t="shared" si="7"/>
        <v>105.71261693248297</v>
      </c>
      <c r="P39" s="120">
        <v>60</v>
      </c>
      <c r="Q39" s="100">
        <v>49.908999999999999</v>
      </c>
      <c r="R39" s="120">
        <f t="shared" si="10"/>
        <v>109.90899999999999</v>
      </c>
      <c r="S39" s="119">
        <f t="shared" si="8"/>
        <v>103.54023984701038</v>
      </c>
      <c r="T39" s="120">
        <v>60</v>
      </c>
      <c r="U39" s="100">
        <v>50.006999999999998</v>
      </c>
      <c r="V39" s="100">
        <f t="shared" si="11"/>
        <v>110.00700000000001</v>
      </c>
      <c r="W39" s="119">
        <f t="shared" si="9"/>
        <v>103.63256116287177</v>
      </c>
      <c r="X39" s="121">
        <f>F52</f>
        <v>0.94205424348333977</v>
      </c>
      <c r="Y39" s="186"/>
      <c r="Z39" s="186"/>
      <c r="AA39" s="187"/>
      <c r="AB39" s="49"/>
      <c r="AC39" s="45"/>
      <c r="AD39" s="45"/>
      <c r="AE39" s="45"/>
    </row>
    <row r="40" spans="1:31" ht="13" thickBot="1">
      <c r="A40" s="74"/>
      <c r="D40" s="44"/>
      <c r="E40" s="44"/>
      <c r="F40" s="44"/>
      <c r="V40" s="45"/>
      <c r="W40" s="45"/>
      <c r="X40" s="45"/>
      <c r="Y40" s="45"/>
      <c r="Z40" s="45"/>
    </row>
    <row r="41" spans="1:31" ht="28" customHeight="1">
      <c r="A41" s="174" t="s">
        <v>140</v>
      </c>
      <c r="B41" s="175"/>
      <c r="C41" s="176"/>
      <c r="F41" s="44"/>
    </row>
    <row r="42" spans="1:31" ht="16">
      <c r="A42" s="88" t="s">
        <v>77</v>
      </c>
      <c r="B42" s="89" t="s">
        <v>57</v>
      </c>
      <c r="C42" s="122">
        <v>105.8</v>
      </c>
      <c r="D42" s="61"/>
      <c r="E42" s="44"/>
      <c r="F42" s="45"/>
      <c r="G42" s="166"/>
      <c r="H42" s="166"/>
      <c r="I42" s="45"/>
    </row>
    <row r="43" spans="1:31" ht="16">
      <c r="A43" s="88" t="s">
        <v>78</v>
      </c>
      <c r="B43" s="114" t="s">
        <v>126</v>
      </c>
      <c r="C43" s="122">
        <v>105.9</v>
      </c>
      <c r="D43" s="61"/>
      <c r="E43" s="44"/>
      <c r="F43" s="61"/>
      <c r="G43" s="62"/>
      <c r="H43" s="51"/>
      <c r="I43" s="45"/>
    </row>
    <row r="44" spans="1:31" ht="16">
      <c r="A44" s="88" t="s">
        <v>79</v>
      </c>
      <c r="B44" s="94" t="s">
        <v>122</v>
      </c>
      <c r="C44" s="122">
        <v>106.5</v>
      </c>
      <c r="D44" s="61"/>
      <c r="E44" s="44"/>
      <c r="F44" s="44"/>
    </row>
    <row r="45" spans="1:31" ht="16">
      <c r="A45" s="88" t="s">
        <v>80</v>
      </c>
      <c r="B45" s="94" t="s">
        <v>181</v>
      </c>
      <c r="C45" s="122">
        <v>106.6</v>
      </c>
      <c r="D45" s="62"/>
      <c r="E45" s="44"/>
      <c r="F45" s="44"/>
    </row>
    <row r="46" spans="1:31" ht="16">
      <c r="A46" s="88" t="s">
        <v>129</v>
      </c>
      <c r="B46" s="115" t="s">
        <v>182</v>
      </c>
      <c r="C46" s="122">
        <v>107</v>
      </c>
      <c r="D46" s="62"/>
      <c r="E46" s="44"/>
      <c r="F46" s="44"/>
    </row>
    <row r="47" spans="1:31" ht="16">
      <c r="A47" s="82" t="s">
        <v>130</v>
      </c>
      <c r="B47" s="112" t="s">
        <v>112</v>
      </c>
      <c r="C47" s="122">
        <v>107.3</v>
      </c>
      <c r="D47" s="62"/>
      <c r="E47" s="44"/>
      <c r="F47" s="44"/>
    </row>
    <row r="48" spans="1:31" ht="16">
      <c r="A48" s="82" t="s">
        <v>131</v>
      </c>
      <c r="B48" s="113" t="s">
        <v>76</v>
      </c>
      <c r="C48" s="122">
        <v>107.4</v>
      </c>
      <c r="D48" s="62"/>
      <c r="E48" s="44"/>
      <c r="F48" s="44"/>
    </row>
    <row r="49" spans="1:8" ht="17" thickBot="1">
      <c r="A49" s="123"/>
      <c r="B49" s="124" t="s">
        <v>85</v>
      </c>
      <c r="C49" s="125">
        <f>AVERAGE(C42:C48)</f>
        <v>106.64285714285712</v>
      </c>
      <c r="D49" s="63"/>
      <c r="E49" s="44"/>
      <c r="F49" s="44"/>
    </row>
    <row r="50" spans="1:8" ht="13" thickBot="1"/>
    <row r="51" spans="1:8" ht="16">
      <c r="A51" s="126" t="s">
        <v>157</v>
      </c>
      <c r="B51" s="167" t="s">
        <v>49</v>
      </c>
      <c r="C51" s="167"/>
      <c r="D51" s="127"/>
      <c r="E51" s="128"/>
      <c r="F51" s="129" t="s">
        <v>50</v>
      </c>
      <c r="G51" s="74"/>
      <c r="H51" s="74"/>
    </row>
    <row r="52" spans="1:8" ht="16" customHeight="1" thickBot="1">
      <c r="A52" s="130" t="s">
        <v>2</v>
      </c>
      <c r="B52" s="96">
        <v>100</v>
      </c>
      <c r="C52" s="98">
        <v>106.151</v>
      </c>
      <c r="D52" s="96"/>
      <c r="E52" s="131"/>
      <c r="F52" s="132">
        <f>B52/C52</f>
        <v>0.94205424348333977</v>
      </c>
      <c r="G52" s="74"/>
      <c r="H52" s="74"/>
    </row>
  </sheetData>
  <mergeCells count="41">
    <mergeCell ref="G42:H42"/>
    <mergeCell ref="B51:C51"/>
    <mergeCell ref="S2:V2"/>
    <mergeCell ref="A1:V1"/>
    <mergeCell ref="A21:AA21"/>
    <mergeCell ref="Y22:AA22"/>
    <mergeCell ref="Y23:AA23"/>
    <mergeCell ref="Y24:AA24"/>
    <mergeCell ref="A41:C41"/>
    <mergeCell ref="Y25:AA25"/>
    <mergeCell ref="Y26:AA26"/>
    <mergeCell ref="Y27:AA27"/>
    <mergeCell ref="Y28:AA28"/>
    <mergeCell ref="Y29:AA29"/>
    <mergeCell ref="Y30:AA30"/>
    <mergeCell ref="Y31:AA31"/>
    <mergeCell ref="Y38:AA38"/>
    <mergeCell ref="Y39:AA39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Y32:AA32"/>
    <mergeCell ref="S16:V16"/>
    <mergeCell ref="S17:V17"/>
    <mergeCell ref="S18:V18"/>
    <mergeCell ref="S19:V19"/>
    <mergeCell ref="Y37:AA37"/>
    <mergeCell ref="Y33:AA33"/>
    <mergeCell ref="Y34:AA34"/>
    <mergeCell ref="Y35:AA35"/>
    <mergeCell ref="Y36:AA3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3:F18" formula="1"/>
    <ignoredError sqref="C23:C24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平衡影响值</vt:lpstr>
      <vt:lpstr>R1-1.6T</vt:lpstr>
      <vt:lpstr>R-2.0T</vt:lpstr>
      <vt:lpstr>R2-1.6T</vt:lpstr>
      <vt:lpstr>R2-2.0T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2016-06-17T15:45:50Z</dcterms:modified>
</cp:coreProperties>
</file>